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13" documentId="11_2E346E3480E9EB72D370D8A04125B570CB9F4534" xr6:coauthVersionLast="47" xr6:coauthVersionMax="47" xr10:uidLastSave="{38E8A434-F494-4FE1-AA44-F8F07D578110}"/>
  <bookViews>
    <workbookView xWindow="-120" yWindow="-120" windowWidth="24240" windowHeight="13140" xr2:uid="{00000000-000D-0000-FFFF-FFFF00000000}"/>
  </bookViews>
  <sheets>
    <sheet name="ORÇ CONSTRUTORA" sheetId="1" r:id="rId1"/>
    <sheet name="CRONOGRAMA" sheetId="4" r:id="rId2"/>
    <sheet name="BDI" sheetId="2" r:id="rId3"/>
  </sheets>
  <definedNames>
    <definedName name="_xlnm.Print_Area" localSheetId="1">CRONOGRAMA!$A$1:$I$26</definedName>
    <definedName name="_xlnm.Print_Area" localSheetId="0">'ORÇ CONSTRUTORA'!$A$2:$K$572</definedName>
    <definedName name="_xlnm.Print_Titles" localSheetId="0">'ORÇ CONSTRUTORA'!$1:$8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G16" i="2" s="1"/>
  <c r="H160" i="1" l="1"/>
  <c r="I160" i="1"/>
  <c r="J160" i="1" s="1"/>
  <c r="I568" i="1"/>
  <c r="J568" i="1" s="1"/>
  <c r="I566" i="1"/>
  <c r="J566" i="1" s="1"/>
  <c r="I564" i="1"/>
  <c r="J564" i="1" s="1"/>
  <c r="I563" i="1"/>
  <c r="J563" i="1" s="1"/>
  <c r="I562" i="1"/>
  <c r="J562" i="1" s="1"/>
  <c r="I561" i="1"/>
  <c r="J561" i="1" s="1"/>
  <c r="I559" i="1"/>
  <c r="J559" i="1" s="1"/>
  <c r="I558" i="1"/>
  <c r="J558" i="1" s="1"/>
  <c r="I557" i="1"/>
  <c r="J557" i="1" s="1"/>
  <c r="I556" i="1"/>
  <c r="J556" i="1" s="1"/>
  <c r="I555" i="1"/>
  <c r="J555" i="1" s="1"/>
  <c r="I554" i="1"/>
  <c r="J554" i="1" s="1"/>
  <c r="I553" i="1"/>
  <c r="J553" i="1" s="1"/>
  <c r="I552" i="1"/>
  <c r="J552" i="1" s="1"/>
  <c r="I551" i="1"/>
  <c r="J551" i="1" s="1"/>
  <c r="I550" i="1"/>
  <c r="J550" i="1" s="1"/>
  <c r="I549" i="1"/>
  <c r="J549" i="1" s="1"/>
  <c r="I548" i="1"/>
  <c r="J548" i="1" s="1"/>
  <c r="I547" i="1"/>
  <c r="J547" i="1" s="1"/>
  <c r="I546" i="1"/>
  <c r="J546" i="1" s="1"/>
  <c r="I545" i="1"/>
  <c r="J545" i="1" s="1"/>
  <c r="I544" i="1"/>
  <c r="J544" i="1" s="1"/>
  <c r="I543" i="1"/>
  <c r="J543" i="1" s="1"/>
  <c r="I542" i="1"/>
  <c r="J542" i="1" s="1"/>
  <c r="I541" i="1"/>
  <c r="J541" i="1" s="1"/>
  <c r="I538" i="1"/>
  <c r="J538" i="1" s="1"/>
  <c r="I536" i="1"/>
  <c r="J536" i="1" s="1"/>
  <c r="I534" i="1"/>
  <c r="J534" i="1" s="1"/>
  <c r="I533" i="1"/>
  <c r="J533" i="1" s="1"/>
  <c r="I532" i="1"/>
  <c r="J532" i="1" s="1"/>
  <c r="I531" i="1"/>
  <c r="J531" i="1" s="1"/>
  <c r="I530" i="1"/>
  <c r="J530" i="1" s="1"/>
  <c r="I529" i="1"/>
  <c r="J529" i="1" s="1"/>
  <c r="I528" i="1"/>
  <c r="J528" i="1" s="1"/>
  <c r="I527" i="1"/>
  <c r="J527" i="1" s="1"/>
  <c r="I526" i="1"/>
  <c r="J526" i="1" s="1"/>
  <c r="I525" i="1"/>
  <c r="J525" i="1" s="1"/>
  <c r="I524" i="1"/>
  <c r="J524" i="1" s="1"/>
  <c r="J523" i="1"/>
  <c r="I523" i="1"/>
  <c r="I522" i="1"/>
  <c r="J522" i="1" s="1"/>
  <c r="I521" i="1"/>
  <c r="J521" i="1" s="1"/>
  <c r="I518" i="1"/>
  <c r="J518" i="1" s="1"/>
  <c r="I517" i="1"/>
  <c r="J517" i="1" s="1"/>
  <c r="I516" i="1"/>
  <c r="J516" i="1" s="1"/>
  <c r="I515" i="1"/>
  <c r="J515" i="1" s="1"/>
  <c r="I514" i="1"/>
  <c r="J514" i="1" s="1"/>
  <c r="I513" i="1"/>
  <c r="J513" i="1" s="1"/>
  <c r="I512" i="1"/>
  <c r="J512" i="1" s="1"/>
  <c r="I511" i="1"/>
  <c r="J511" i="1" s="1"/>
  <c r="I510" i="1"/>
  <c r="J510" i="1" s="1"/>
  <c r="I508" i="1"/>
  <c r="J508" i="1" s="1"/>
  <c r="I507" i="1"/>
  <c r="J507" i="1" s="1"/>
  <c r="I506" i="1"/>
  <c r="J506" i="1" s="1"/>
  <c r="I505" i="1"/>
  <c r="J505" i="1" s="1"/>
  <c r="I504" i="1"/>
  <c r="J504" i="1" s="1"/>
  <c r="I503" i="1"/>
  <c r="J503" i="1" s="1"/>
  <c r="I502" i="1"/>
  <c r="J502" i="1" s="1"/>
  <c r="I500" i="1"/>
  <c r="J500" i="1" s="1"/>
  <c r="I498" i="1"/>
  <c r="J498" i="1" s="1"/>
  <c r="I497" i="1"/>
  <c r="J497" i="1" s="1"/>
  <c r="J496" i="1"/>
  <c r="I496" i="1"/>
  <c r="I495" i="1"/>
  <c r="J495" i="1" s="1"/>
  <c r="I494" i="1"/>
  <c r="J494" i="1" s="1"/>
  <c r="I493" i="1"/>
  <c r="J493" i="1" s="1"/>
  <c r="I492" i="1"/>
  <c r="J492" i="1" s="1"/>
  <c r="I491" i="1"/>
  <c r="J491" i="1" s="1"/>
  <c r="I489" i="1"/>
  <c r="J489" i="1" s="1"/>
  <c r="I488" i="1"/>
  <c r="J488" i="1" s="1"/>
  <c r="I487" i="1"/>
  <c r="J487" i="1" s="1"/>
  <c r="I486" i="1"/>
  <c r="J486" i="1" s="1"/>
  <c r="I485" i="1"/>
  <c r="J485" i="1" s="1"/>
  <c r="I484" i="1"/>
  <c r="J484" i="1" s="1"/>
  <c r="I483" i="1"/>
  <c r="J483" i="1" s="1"/>
  <c r="I482" i="1"/>
  <c r="J482" i="1" s="1"/>
  <c r="I481" i="1"/>
  <c r="J481" i="1" s="1"/>
  <c r="I480" i="1"/>
  <c r="J480" i="1" s="1"/>
  <c r="I479" i="1"/>
  <c r="J479" i="1" s="1"/>
  <c r="I478" i="1"/>
  <c r="J478" i="1" s="1"/>
  <c r="I477" i="1"/>
  <c r="J477" i="1" s="1"/>
  <c r="I476" i="1"/>
  <c r="J476" i="1" s="1"/>
  <c r="I475" i="1"/>
  <c r="J475" i="1" s="1"/>
  <c r="I474" i="1"/>
  <c r="J474" i="1" s="1"/>
  <c r="J473" i="1"/>
  <c r="I473" i="1"/>
  <c r="I472" i="1"/>
  <c r="J472" i="1" s="1"/>
  <c r="I471" i="1"/>
  <c r="J471" i="1" s="1"/>
  <c r="I470" i="1"/>
  <c r="J470" i="1" s="1"/>
  <c r="I469" i="1"/>
  <c r="J469" i="1" s="1"/>
  <c r="I468" i="1"/>
  <c r="J468" i="1" s="1"/>
  <c r="I467" i="1"/>
  <c r="J467" i="1" s="1"/>
  <c r="I464" i="1"/>
  <c r="J464" i="1" s="1"/>
  <c r="I463" i="1"/>
  <c r="J463" i="1" s="1"/>
  <c r="I461" i="1"/>
  <c r="J461" i="1" s="1"/>
  <c r="I459" i="1"/>
  <c r="J459" i="1" s="1"/>
  <c r="I458" i="1"/>
  <c r="J458" i="1" s="1"/>
  <c r="I457" i="1"/>
  <c r="J457" i="1" s="1"/>
  <c r="I454" i="1"/>
  <c r="J454" i="1" s="1"/>
  <c r="I452" i="1"/>
  <c r="J452" i="1" s="1"/>
  <c r="I450" i="1"/>
  <c r="J450" i="1" s="1"/>
  <c r="I449" i="1"/>
  <c r="J449" i="1" s="1"/>
  <c r="I447" i="1"/>
  <c r="J447" i="1" s="1"/>
  <c r="I446" i="1"/>
  <c r="J446" i="1" s="1"/>
  <c r="I445" i="1"/>
  <c r="J445" i="1" s="1"/>
  <c r="I443" i="1"/>
  <c r="J443" i="1" s="1"/>
  <c r="I442" i="1"/>
  <c r="J442" i="1" s="1"/>
  <c r="I441" i="1"/>
  <c r="J441" i="1" s="1"/>
  <c r="I440" i="1"/>
  <c r="J440" i="1" s="1"/>
  <c r="I436" i="1"/>
  <c r="J436" i="1" s="1"/>
  <c r="I435" i="1"/>
  <c r="I434" i="1"/>
  <c r="J434" i="1" s="1"/>
  <c r="I433" i="1"/>
  <c r="J433" i="1" s="1"/>
  <c r="I432" i="1"/>
  <c r="J432" i="1" s="1"/>
  <c r="I431" i="1"/>
  <c r="J431" i="1" s="1"/>
  <c r="I430" i="1"/>
  <c r="J430" i="1" s="1"/>
  <c r="I429" i="1"/>
  <c r="J429" i="1" s="1"/>
  <c r="I428" i="1"/>
  <c r="J428" i="1" s="1"/>
  <c r="I427" i="1"/>
  <c r="J427" i="1" s="1"/>
  <c r="I426" i="1"/>
  <c r="J426" i="1" s="1"/>
  <c r="J425" i="1"/>
  <c r="I425" i="1"/>
  <c r="I424" i="1"/>
  <c r="J424" i="1" s="1"/>
  <c r="I423" i="1"/>
  <c r="J423" i="1" s="1"/>
  <c r="I422" i="1"/>
  <c r="J422" i="1" s="1"/>
  <c r="I421" i="1"/>
  <c r="J421" i="1" s="1"/>
  <c r="I420" i="1"/>
  <c r="J420" i="1" s="1"/>
  <c r="I419" i="1"/>
  <c r="J419" i="1" s="1"/>
  <c r="I418" i="1"/>
  <c r="J418" i="1" s="1"/>
  <c r="I417" i="1"/>
  <c r="J417" i="1" s="1"/>
  <c r="I416" i="1"/>
  <c r="J416" i="1" s="1"/>
  <c r="I415" i="1"/>
  <c r="J415" i="1" s="1"/>
  <c r="I414" i="1"/>
  <c r="J414" i="1" s="1"/>
  <c r="I413" i="1"/>
  <c r="J413" i="1" s="1"/>
  <c r="I412" i="1"/>
  <c r="J412" i="1" s="1"/>
  <c r="I411" i="1"/>
  <c r="J411" i="1" s="1"/>
  <c r="I408" i="1"/>
  <c r="J408" i="1" s="1"/>
  <c r="I407" i="1"/>
  <c r="J407" i="1" s="1"/>
  <c r="I406" i="1"/>
  <c r="J406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8" i="1"/>
  <c r="J398" i="1" s="1"/>
  <c r="I397" i="1"/>
  <c r="J397" i="1" s="1"/>
  <c r="I395" i="1"/>
  <c r="J395" i="1" s="1"/>
  <c r="I393" i="1"/>
  <c r="J393" i="1" s="1"/>
  <c r="I392" i="1"/>
  <c r="J392" i="1" s="1"/>
  <c r="I391" i="1"/>
  <c r="J391" i="1" s="1"/>
  <c r="I390" i="1"/>
  <c r="J390" i="1" s="1"/>
  <c r="I389" i="1"/>
  <c r="J389" i="1" s="1"/>
  <c r="I387" i="1"/>
  <c r="J387" i="1" s="1"/>
  <c r="J386" i="1"/>
  <c r="I386" i="1"/>
  <c r="I385" i="1"/>
  <c r="J385" i="1" s="1"/>
  <c r="I384" i="1"/>
  <c r="J384" i="1" s="1"/>
  <c r="I383" i="1"/>
  <c r="J383" i="1" s="1"/>
  <c r="I382" i="1"/>
  <c r="J382" i="1" s="1"/>
  <c r="I381" i="1"/>
  <c r="J381" i="1" s="1"/>
  <c r="J380" i="1"/>
  <c r="I380" i="1"/>
  <c r="I379" i="1"/>
  <c r="J379" i="1" s="1"/>
  <c r="I378" i="1"/>
  <c r="J378" i="1" s="1"/>
  <c r="J377" i="1"/>
  <c r="I377" i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68" i="1"/>
  <c r="J368" i="1" s="1"/>
  <c r="I366" i="1"/>
  <c r="J366" i="1" s="1"/>
  <c r="I365" i="1"/>
  <c r="J365" i="1" s="1"/>
  <c r="I364" i="1"/>
  <c r="J364" i="1" s="1"/>
  <c r="I363" i="1"/>
  <c r="J363" i="1" s="1"/>
  <c r="I361" i="1"/>
  <c r="J361" i="1" s="1"/>
  <c r="I360" i="1"/>
  <c r="J360" i="1" s="1"/>
  <c r="I358" i="1"/>
  <c r="J358" i="1" s="1"/>
  <c r="I357" i="1"/>
  <c r="J357" i="1" s="1"/>
  <c r="I356" i="1"/>
  <c r="J356" i="1" s="1"/>
  <c r="I352" i="1"/>
  <c r="J352" i="1" s="1"/>
  <c r="I351" i="1"/>
  <c r="J351" i="1" s="1"/>
  <c r="I350" i="1"/>
  <c r="J350" i="1" s="1"/>
  <c r="I349" i="1"/>
  <c r="J349" i="1" s="1"/>
  <c r="I348" i="1"/>
  <c r="J348" i="1" s="1"/>
  <c r="J347" i="1"/>
  <c r="I347" i="1"/>
  <c r="J346" i="1"/>
  <c r="I346" i="1"/>
  <c r="I345" i="1"/>
  <c r="J345" i="1" s="1"/>
  <c r="I344" i="1"/>
  <c r="J344" i="1" s="1"/>
  <c r="J343" i="1"/>
  <c r="I343" i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J335" i="1"/>
  <c r="I335" i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5" i="1"/>
  <c r="J325" i="1" s="1"/>
  <c r="J323" i="1"/>
  <c r="I323" i="1"/>
  <c r="J322" i="1"/>
  <c r="I322" i="1"/>
  <c r="I321" i="1"/>
  <c r="J321" i="1" s="1"/>
  <c r="I320" i="1"/>
  <c r="J320" i="1" s="1"/>
  <c r="I319" i="1"/>
  <c r="J319" i="1" s="1"/>
  <c r="I318" i="1"/>
  <c r="J318" i="1" s="1"/>
  <c r="J317" i="1"/>
  <c r="I317" i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2" i="1"/>
  <c r="J302" i="1" s="1"/>
  <c r="I301" i="1"/>
  <c r="J301" i="1" s="1"/>
  <c r="I300" i="1"/>
  <c r="J300" i="1" s="1"/>
  <c r="J299" i="1"/>
  <c r="I299" i="1"/>
  <c r="I298" i="1"/>
  <c r="J298" i="1" s="1"/>
  <c r="I297" i="1"/>
  <c r="J297" i="1" s="1"/>
  <c r="I296" i="1"/>
  <c r="J296" i="1" s="1"/>
  <c r="I295" i="1"/>
  <c r="J295" i="1" s="1"/>
  <c r="I294" i="1"/>
  <c r="J294" i="1" s="1"/>
  <c r="I292" i="1"/>
  <c r="J292" i="1" s="1"/>
  <c r="I291" i="1"/>
  <c r="J291" i="1" s="1"/>
  <c r="I290" i="1"/>
  <c r="J290" i="1" s="1"/>
  <c r="J289" i="1"/>
  <c r="I289" i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1" i="1"/>
  <c r="J281" i="1" s="1"/>
  <c r="I280" i="1"/>
  <c r="J280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1" i="1"/>
  <c r="J261" i="1" s="1"/>
  <c r="I260" i="1"/>
  <c r="J260" i="1" s="1"/>
  <c r="I258" i="1"/>
  <c r="J258" i="1" s="1"/>
  <c r="I257" i="1"/>
  <c r="J257" i="1" s="1"/>
  <c r="J256" i="1"/>
  <c r="I256" i="1"/>
  <c r="I255" i="1"/>
  <c r="J255" i="1" s="1"/>
  <c r="I254" i="1"/>
  <c r="J254" i="1" s="1"/>
  <c r="J253" i="1"/>
  <c r="I253" i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J241" i="1"/>
  <c r="I241" i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7" i="1"/>
  <c r="J227" i="1" s="1"/>
  <c r="I225" i="1"/>
  <c r="J225" i="1" s="1"/>
  <c r="I223" i="1"/>
  <c r="J223" i="1" s="1"/>
  <c r="I220" i="1"/>
  <c r="J220" i="1" s="1"/>
  <c r="I218" i="1"/>
  <c r="J218" i="1" s="1"/>
  <c r="I217" i="1"/>
  <c r="J217" i="1" s="1"/>
  <c r="I216" i="1"/>
  <c r="J216" i="1" s="1"/>
  <c r="I215" i="1"/>
  <c r="J215" i="1" s="1"/>
  <c r="I213" i="1"/>
  <c r="J213" i="1" s="1"/>
  <c r="I212" i="1"/>
  <c r="J212" i="1" s="1"/>
  <c r="I210" i="1"/>
  <c r="J210" i="1" s="1"/>
  <c r="I208" i="1"/>
  <c r="J208" i="1" s="1"/>
  <c r="I207" i="1"/>
  <c r="J207" i="1" s="1"/>
  <c r="I205" i="1"/>
  <c r="J205" i="1" s="1"/>
  <c r="I202" i="1"/>
  <c r="J202" i="1" s="1"/>
  <c r="I200" i="1"/>
  <c r="J200" i="1" s="1"/>
  <c r="I197" i="1"/>
  <c r="J197" i="1" s="1"/>
  <c r="I196" i="1"/>
  <c r="J196" i="1" s="1"/>
  <c r="I194" i="1"/>
  <c r="J194" i="1" s="1"/>
  <c r="I192" i="1"/>
  <c r="J192" i="1" s="1"/>
  <c r="J191" i="1"/>
  <c r="I191" i="1"/>
  <c r="I190" i="1"/>
  <c r="J190" i="1" s="1"/>
  <c r="I189" i="1"/>
  <c r="J189" i="1" s="1"/>
  <c r="J187" i="1"/>
  <c r="I187" i="1"/>
  <c r="I186" i="1"/>
  <c r="J186" i="1" s="1"/>
  <c r="I183" i="1"/>
  <c r="J183" i="1" s="1"/>
  <c r="I182" i="1"/>
  <c r="J182" i="1" s="1"/>
  <c r="I180" i="1"/>
  <c r="J180" i="1" s="1"/>
  <c r="I179" i="1"/>
  <c r="J179" i="1" s="1"/>
  <c r="I177" i="1"/>
  <c r="J177" i="1" s="1"/>
  <c r="I176" i="1"/>
  <c r="J176" i="1" s="1"/>
  <c r="I175" i="1"/>
  <c r="J175" i="1" s="1"/>
  <c r="J173" i="1"/>
  <c r="I173" i="1"/>
  <c r="I172" i="1"/>
  <c r="J172" i="1" s="1"/>
  <c r="I171" i="1"/>
  <c r="J171" i="1" s="1"/>
  <c r="I170" i="1"/>
  <c r="J170" i="1" s="1"/>
  <c r="I169" i="1"/>
  <c r="J169" i="1" s="1"/>
  <c r="J167" i="1"/>
  <c r="I167" i="1"/>
  <c r="I166" i="1"/>
  <c r="J166" i="1" s="1"/>
  <c r="I165" i="1"/>
  <c r="J165" i="1" s="1"/>
  <c r="I162" i="1"/>
  <c r="J162" i="1" s="1"/>
  <c r="I158" i="1"/>
  <c r="J158" i="1" s="1"/>
  <c r="I157" i="1"/>
  <c r="J157" i="1" s="1"/>
  <c r="I154" i="1"/>
  <c r="J154" i="1" s="1"/>
  <c r="I153" i="1"/>
  <c r="J153" i="1" s="1"/>
  <c r="I152" i="1"/>
  <c r="J152" i="1" s="1"/>
  <c r="I150" i="1"/>
  <c r="J150" i="1" s="1"/>
  <c r="I149" i="1"/>
  <c r="J149" i="1" s="1"/>
  <c r="I148" i="1"/>
  <c r="J148" i="1" s="1"/>
  <c r="I146" i="1"/>
  <c r="J146" i="1" s="1"/>
  <c r="I144" i="1"/>
  <c r="J144" i="1" s="1"/>
  <c r="I143" i="1"/>
  <c r="J143" i="1" s="1"/>
  <c r="I141" i="1"/>
  <c r="J141" i="1" s="1"/>
  <c r="I140" i="1"/>
  <c r="J140" i="1" s="1"/>
  <c r="I138" i="1"/>
  <c r="J138" i="1" s="1"/>
  <c r="I137" i="1"/>
  <c r="J137" i="1" s="1"/>
  <c r="I136" i="1"/>
  <c r="J136" i="1" s="1"/>
  <c r="I135" i="1"/>
  <c r="J135" i="1" s="1"/>
  <c r="I134" i="1"/>
  <c r="J134" i="1" s="1"/>
  <c r="I132" i="1"/>
  <c r="J132" i="1" s="1"/>
  <c r="I131" i="1"/>
  <c r="J131" i="1" s="1"/>
  <c r="I127" i="1"/>
  <c r="J127" i="1" s="1"/>
  <c r="I126" i="1"/>
  <c r="J126" i="1" s="1"/>
  <c r="I125" i="1"/>
  <c r="J125" i="1" s="1"/>
  <c r="I123" i="1"/>
  <c r="J123" i="1" s="1"/>
  <c r="I122" i="1"/>
  <c r="J122" i="1" s="1"/>
  <c r="I121" i="1"/>
  <c r="J121" i="1" s="1"/>
  <c r="I120" i="1"/>
  <c r="J120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1" i="1"/>
  <c r="J111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8" i="1"/>
  <c r="J98" i="1" s="1"/>
  <c r="J97" i="1"/>
  <c r="I97" i="1"/>
  <c r="I96" i="1"/>
  <c r="J96" i="1" s="1"/>
  <c r="J95" i="1"/>
  <c r="I95" i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6" i="1"/>
  <c r="J76" i="1" s="1"/>
  <c r="I75" i="1"/>
  <c r="J75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J37" i="1"/>
  <c r="I37" i="1"/>
  <c r="I36" i="1"/>
  <c r="J36" i="1" s="1"/>
  <c r="I35" i="1"/>
  <c r="J35" i="1" s="1"/>
  <c r="I33" i="1"/>
  <c r="J33" i="1" s="1"/>
  <c r="I31" i="1"/>
  <c r="J31" i="1" s="1"/>
  <c r="I29" i="1"/>
  <c r="J29" i="1" s="1"/>
  <c r="J28" i="1"/>
  <c r="I28" i="1"/>
  <c r="I27" i="1"/>
  <c r="J27" i="1" s="1"/>
  <c r="I26" i="1"/>
  <c r="J26" i="1" s="1"/>
  <c r="I24" i="1"/>
  <c r="J24" i="1" s="1"/>
  <c r="I23" i="1"/>
  <c r="J23" i="1" s="1"/>
  <c r="I19" i="1"/>
  <c r="J19" i="1" s="1"/>
  <c r="I18" i="1"/>
  <c r="J18" i="1" s="1"/>
  <c r="J17" i="1"/>
  <c r="I16" i="1"/>
  <c r="J16" i="1" s="1"/>
  <c r="I15" i="1"/>
  <c r="J15" i="1" s="1"/>
  <c r="I14" i="1"/>
  <c r="J14" i="1" s="1"/>
  <c r="I13" i="1"/>
  <c r="J13" i="1" s="1"/>
  <c r="I11" i="1"/>
  <c r="J11" i="1" s="1"/>
  <c r="I10" i="1"/>
  <c r="J10" i="1"/>
  <c r="H11" i="1"/>
  <c r="H13" i="1"/>
  <c r="H14" i="1"/>
  <c r="H15" i="1"/>
  <c r="H16" i="1"/>
  <c r="H18" i="1"/>
  <c r="H19" i="1"/>
  <c r="H23" i="1"/>
  <c r="H24" i="1"/>
  <c r="H26" i="1"/>
  <c r="H27" i="1"/>
  <c r="H28" i="1"/>
  <c r="H29" i="1"/>
  <c r="H31" i="1"/>
  <c r="H33" i="1"/>
  <c r="H35" i="1"/>
  <c r="H36" i="1"/>
  <c r="H37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00" i="1"/>
  <c r="H101" i="1"/>
  <c r="H102" i="1"/>
  <c r="H103" i="1"/>
  <c r="H104" i="1"/>
  <c r="H105" i="1"/>
  <c r="H106" i="1"/>
  <c r="H107" i="1"/>
  <c r="H108" i="1"/>
  <c r="H109" i="1"/>
  <c r="H111" i="1"/>
  <c r="H113" i="1"/>
  <c r="H114" i="1"/>
  <c r="H115" i="1"/>
  <c r="H116" i="1"/>
  <c r="H117" i="1"/>
  <c r="H118" i="1"/>
  <c r="H120" i="1"/>
  <c r="H121" i="1"/>
  <c r="H122" i="1"/>
  <c r="H123" i="1"/>
  <c r="H125" i="1"/>
  <c r="H126" i="1"/>
  <c r="H127" i="1"/>
  <c r="H131" i="1"/>
  <c r="H132" i="1"/>
  <c r="H134" i="1"/>
  <c r="H135" i="1"/>
  <c r="H136" i="1"/>
  <c r="H137" i="1"/>
  <c r="H138" i="1"/>
  <c r="H140" i="1"/>
  <c r="H141" i="1"/>
  <c r="H143" i="1"/>
  <c r="H144" i="1"/>
  <c r="H146" i="1"/>
  <c r="H148" i="1"/>
  <c r="H149" i="1"/>
  <c r="H150" i="1"/>
  <c r="H152" i="1"/>
  <c r="H153" i="1"/>
  <c r="H154" i="1"/>
  <c r="H157" i="1"/>
  <c r="H158" i="1"/>
  <c r="H162" i="1"/>
  <c r="H165" i="1"/>
  <c r="H166" i="1"/>
  <c r="H167" i="1"/>
  <c r="H169" i="1"/>
  <c r="H170" i="1"/>
  <c r="H171" i="1"/>
  <c r="H172" i="1"/>
  <c r="H173" i="1"/>
  <c r="H175" i="1"/>
  <c r="H176" i="1"/>
  <c r="H177" i="1"/>
  <c r="H179" i="1"/>
  <c r="H180" i="1"/>
  <c r="H182" i="1"/>
  <c r="H183" i="1"/>
  <c r="H186" i="1"/>
  <c r="H187" i="1"/>
  <c r="H189" i="1"/>
  <c r="H190" i="1"/>
  <c r="H191" i="1"/>
  <c r="H192" i="1"/>
  <c r="H194" i="1"/>
  <c r="H196" i="1"/>
  <c r="H197" i="1"/>
  <c r="H200" i="1"/>
  <c r="H202" i="1"/>
  <c r="H205" i="1"/>
  <c r="H207" i="1"/>
  <c r="H208" i="1"/>
  <c r="H210" i="1"/>
  <c r="H212" i="1"/>
  <c r="H213" i="1"/>
  <c r="H215" i="1"/>
  <c r="H216" i="1"/>
  <c r="H217" i="1"/>
  <c r="H218" i="1"/>
  <c r="H220" i="1"/>
  <c r="H223" i="1"/>
  <c r="H225" i="1"/>
  <c r="H227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60" i="1"/>
  <c r="H261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80" i="1"/>
  <c r="H281" i="1"/>
  <c r="H283" i="1"/>
  <c r="H284" i="1"/>
  <c r="H285" i="1"/>
  <c r="H286" i="1"/>
  <c r="H287" i="1"/>
  <c r="H288" i="1"/>
  <c r="H289" i="1"/>
  <c r="H290" i="1"/>
  <c r="H291" i="1"/>
  <c r="H292" i="1"/>
  <c r="H294" i="1"/>
  <c r="H295" i="1"/>
  <c r="H296" i="1"/>
  <c r="H297" i="1"/>
  <c r="H298" i="1"/>
  <c r="H299" i="1"/>
  <c r="H300" i="1"/>
  <c r="H301" i="1"/>
  <c r="H302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5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6" i="1"/>
  <c r="H357" i="1"/>
  <c r="H358" i="1"/>
  <c r="H360" i="1"/>
  <c r="H361" i="1"/>
  <c r="H363" i="1"/>
  <c r="H364" i="1"/>
  <c r="H365" i="1"/>
  <c r="H366" i="1"/>
  <c r="H368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9" i="1"/>
  <c r="H390" i="1"/>
  <c r="H391" i="1"/>
  <c r="H392" i="1"/>
  <c r="H393" i="1"/>
  <c r="H395" i="1"/>
  <c r="H397" i="1"/>
  <c r="H398" i="1"/>
  <c r="H400" i="1"/>
  <c r="H401" i="1"/>
  <c r="H402" i="1"/>
  <c r="H403" i="1"/>
  <c r="H404" i="1"/>
  <c r="H405" i="1"/>
  <c r="H406" i="1"/>
  <c r="H407" i="1"/>
  <c r="H408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40" i="1"/>
  <c r="H441" i="1"/>
  <c r="H442" i="1"/>
  <c r="H443" i="1"/>
  <c r="H445" i="1"/>
  <c r="H446" i="1"/>
  <c r="H447" i="1"/>
  <c r="H449" i="1"/>
  <c r="H450" i="1"/>
  <c r="H452" i="1"/>
  <c r="H454" i="1"/>
  <c r="H457" i="1"/>
  <c r="H458" i="1"/>
  <c r="H459" i="1"/>
  <c r="H461" i="1"/>
  <c r="H463" i="1"/>
  <c r="H464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1" i="1"/>
  <c r="H492" i="1"/>
  <c r="H493" i="1"/>
  <c r="H494" i="1"/>
  <c r="H495" i="1"/>
  <c r="H496" i="1"/>
  <c r="H497" i="1"/>
  <c r="H498" i="1"/>
  <c r="H500" i="1"/>
  <c r="H502" i="1"/>
  <c r="H503" i="1"/>
  <c r="H504" i="1"/>
  <c r="H505" i="1"/>
  <c r="H506" i="1"/>
  <c r="H507" i="1"/>
  <c r="H508" i="1"/>
  <c r="H510" i="1"/>
  <c r="H511" i="1"/>
  <c r="H512" i="1"/>
  <c r="H513" i="1"/>
  <c r="H514" i="1"/>
  <c r="H515" i="1"/>
  <c r="H516" i="1"/>
  <c r="H517" i="1"/>
  <c r="H518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6" i="1"/>
  <c r="H538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1" i="1"/>
  <c r="H562" i="1"/>
  <c r="H563" i="1"/>
  <c r="H564" i="1"/>
  <c r="H566" i="1"/>
  <c r="H568" i="1"/>
  <c r="H10" i="1"/>
  <c r="J112" i="1" l="1"/>
  <c r="J448" i="1"/>
  <c r="J9" i="1"/>
  <c r="J130" i="1"/>
  <c r="J226" i="1"/>
  <c r="J139" i="1"/>
  <c r="J462" i="1"/>
  <c r="J565" i="1"/>
  <c r="J161" i="1"/>
  <c r="J181" i="1"/>
  <c r="J370" i="1"/>
  <c r="J444" i="1"/>
  <c r="J30" i="1"/>
  <c r="J142" i="1"/>
  <c r="J39" i="1"/>
  <c r="J145" i="1"/>
  <c r="J367" i="1"/>
  <c r="J435" i="1"/>
  <c r="J22" i="1"/>
  <c r="J32" i="1"/>
  <c r="J110" i="1"/>
  <c r="J156" i="1"/>
  <c r="J178" i="1"/>
  <c r="J193" i="1"/>
  <c r="J201" i="1"/>
  <c r="J209" i="1"/>
  <c r="J222" i="1"/>
  <c r="J396" i="1"/>
  <c r="J453" i="1"/>
  <c r="J124" i="1"/>
  <c r="J151" i="1"/>
  <c r="J174" i="1"/>
  <c r="J204" i="1"/>
  <c r="J211" i="1"/>
  <c r="J224" i="1"/>
  <c r="J279" i="1"/>
  <c r="J324" i="1"/>
  <c r="J460" i="1"/>
  <c r="J520" i="1"/>
  <c r="J535" i="1"/>
  <c r="J567" i="1"/>
  <c r="J456" i="1"/>
  <c r="J537" i="1"/>
  <c r="J159" i="1"/>
  <c r="J168" i="1"/>
  <c r="J199" i="1"/>
  <c r="J214" i="1"/>
  <c r="J219" i="1"/>
  <c r="J282" i="1"/>
  <c r="J394" i="1"/>
  <c r="J451" i="1"/>
  <c r="J499" i="1"/>
  <c r="J262" i="1"/>
  <c r="J52" i="1"/>
  <c r="J304" i="1"/>
  <c r="J327" i="1"/>
  <c r="J12" i="1"/>
  <c r="J540" i="1"/>
  <c r="J501" i="1"/>
  <c r="J466" i="1"/>
  <c r="J388" i="1"/>
  <c r="J490" i="1"/>
  <c r="H570" i="1"/>
  <c r="H571" i="1" s="1"/>
  <c r="H572" i="1" s="1"/>
  <c r="K49" i="1" s="1"/>
  <c r="J74" i="1"/>
  <c r="J195" i="1"/>
  <c r="J399" i="1"/>
  <c r="J78" i="1"/>
  <c r="J410" i="1"/>
  <c r="J185" i="1"/>
  <c r="J229" i="1"/>
  <c r="J355" i="1"/>
  <c r="J198" i="1"/>
  <c r="C6" i="4"/>
  <c r="J119" i="1"/>
  <c r="J293" i="1"/>
  <c r="J509" i="1"/>
  <c r="J99" i="1"/>
  <c r="J133" i="1"/>
  <c r="J164" i="1"/>
  <c r="J188" i="1"/>
  <c r="J439" i="1"/>
  <c r="J362" i="1"/>
  <c r="J34" i="1"/>
  <c r="J147" i="1"/>
  <c r="J359" i="1"/>
  <c r="J560" i="1"/>
  <c r="J25" i="1"/>
  <c r="J206" i="1"/>
  <c r="J259" i="1"/>
  <c r="K483" i="1" l="1"/>
  <c r="K265" i="1"/>
  <c r="K555" i="1"/>
  <c r="K517" i="1"/>
  <c r="K404" i="1"/>
  <c r="K238" i="1"/>
  <c r="K537" i="1"/>
  <c r="K393" i="1"/>
  <c r="K474" i="1"/>
  <c r="K318" i="1"/>
  <c r="K518" i="1"/>
  <c r="K261" i="1"/>
  <c r="K157" i="1"/>
  <c r="K435" i="1"/>
  <c r="K441" i="1"/>
  <c r="K105" i="1"/>
  <c r="K347" i="1"/>
  <c r="K123" i="1"/>
  <c r="K264" i="1"/>
  <c r="K99" i="1"/>
  <c r="K195" i="1"/>
  <c r="K500" i="1"/>
  <c r="K183" i="1"/>
  <c r="K516" i="1"/>
  <c r="K366" i="1"/>
  <c r="K295" i="1"/>
  <c r="K224" i="1"/>
  <c r="K175" i="1"/>
  <c r="K132" i="1"/>
  <c r="K346" i="1"/>
  <c r="K246" i="1"/>
  <c r="K73" i="1"/>
  <c r="K23" i="1"/>
  <c r="K66" i="1"/>
  <c r="K401" i="1"/>
  <c r="K287" i="1"/>
  <c r="K86" i="1"/>
  <c r="K562" i="1"/>
  <c r="K433" i="1"/>
  <c r="K298" i="1"/>
  <c r="K89" i="1"/>
  <c r="K488" i="1"/>
  <c r="K226" i="1"/>
  <c r="K45" i="1"/>
  <c r="K541" i="1"/>
  <c r="K340" i="1"/>
  <c r="K165" i="1"/>
  <c r="K416" i="1"/>
  <c r="K458" i="1"/>
  <c r="K320" i="1"/>
  <c r="K135" i="1"/>
  <c r="K468" i="1"/>
  <c r="K528" i="1"/>
  <c r="K381" i="1"/>
  <c r="K242" i="1"/>
  <c r="K386" i="1"/>
  <c r="K209" i="1"/>
  <c r="K91" i="1"/>
  <c r="K319" i="1"/>
  <c r="K30" i="1"/>
  <c r="K207" i="1"/>
  <c r="K314" i="1"/>
  <c r="K259" i="1"/>
  <c r="K359" i="1"/>
  <c r="K185" i="1"/>
  <c r="K388" i="1"/>
  <c r="K300" i="1"/>
  <c r="K219" i="1"/>
  <c r="K160" i="1"/>
  <c r="K460" i="1"/>
  <c r="K561" i="1"/>
  <c r="K443" i="1"/>
  <c r="K364" i="1"/>
  <c r="K282" i="1"/>
  <c r="K498" i="1"/>
  <c r="K446" i="1"/>
  <c r="K546" i="1"/>
  <c r="K512" i="1"/>
  <c r="K419" i="1"/>
  <c r="K338" i="1"/>
  <c r="K279" i="1"/>
  <c r="K431" i="1"/>
  <c r="K296" i="1"/>
  <c r="K223" i="1"/>
  <c r="K193" i="1"/>
  <c r="K126" i="1"/>
  <c r="K57" i="1"/>
  <c r="K350" i="1"/>
  <c r="K365" i="1"/>
  <c r="K143" i="1"/>
  <c r="K68" i="1"/>
  <c r="K545" i="1"/>
  <c r="K418" i="1"/>
  <c r="K276" i="1"/>
  <c r="K172" i="1"/>
  <c r="K41" i="1"/>
  <c r="K107" i="1"/>
  <c r="K176" i="1"/>
  <c r="K9" i="1"/>
  <c r="K421" i="1"/>
  <c r="K200" i="1"/>
  <c r="K482" i="1"/>
  <c r="K494" i="1"/>
  <c r="K398" i="1"/>
  <c r="K263" i="1"/>
  <c r="K205" i="1"/>
  <c r="K152" i="1"/>
  <c r="K115" i="1"/>
  <c r="K278" i="1"/>
  <c r="K178" i="1"/>
  <c r="K110" i="1"/>
  <c r="K43" i="1"/>
  <c r="K532" i="1"/>
  <c r="K243" i="1"/>
  <c r="K17" i="1"/>
  <c r="K335" i="1"/>
  <c r="K53" i="1"/>
  <c r="K470" i="1"/>
  <c r="K252" i="1"/>
  <c r="K566" i="1"/>
  <c r="K374" i="1"/>
  <c r="K44" i="1"/>
  <c r="K130" i="1"/>
  <c r="K93" i="1"/>
  <c r="K363" i="1"/>
  <c r="K95" i="1"/>
  <c r="K48" i="1"/>
  <c r="K206" i="1"/>
  <c r="K188" i="1"/>
  <c r="K509" i="1"/>
  <c r="K198" i="1"/>
  <c r="J409" i="1"/>
  <c r="K409" i="1" s="1"/>
  <c r="K410" i="1"/>
  <c r="K74" i="1"/>
  <c r="K466" i="1"/>
  <c r="J539" i="1"/>
  <c r="K540" i="1"/>
  <c r="J38" i="1"/>
  <c r="K38" i="1" s="1"/>
  <c r="K52" i="1"/>
  <c r="K556" i="1"/>
  <c r="K533" i="1"/>
  <c r="K514" i="1"/>
  <c r="K499" i="1"/>
  <c r="K480" i="1"/>
  <c r="K452" i="1"/>
  <c r="K440" i="1"/>
  <c r="K417" i="1"/>
  <c r="K395" i="1"/>
  <c r="K358" i="1"/>
  <c r="K336" i="1"/>
  <c r="K313" i="1"/>
  <c r="K297" i="1"/>
  <c r="K277" i="1"/>
  <c r="K260" i="1"/>
  <c r="K234" i="1"/>
  <c r="K215" i="1"/>
  <c r="K199" i="1"/>
  <c r="K177" i="1"/>
  <c r="K154" i="1"/>
  <c r="K127" i="1"/>
  <c r="K159" i="1"/>
  <c r="K551" i="1"/>
  <c r="K529" i="1"/>
  <c r="K513" i="1"/>
  <c r="K495" i="1"/>
  <c r="K479" i="1"/>
  <c r="K457" i="1"/>
  <c r="K427" i="1"/>
  <c r="K413" i="1"/>
  <c r="K389" i="1"/>
  <c r="K558" i="1"/>
  <c r="K543" i="1"/>
  <c r="K524" i="1"/>
  <c r="K507" i="1"/>
  <c r="K489" i="1"/>
  <c r="K471" i="1"/>
  <c r="K430" i="1"/>
  <c r="K412" i="1"/>
  <c r="K392" i="1"/>
  <c r="K378" i="1"/>
  <c r="K361" i="1"/>
  <c r="K331" i="1"/>
  <c r="K315" i="1"/>
  <c r="K290" i="1"/>
  <c r="K275" i="1"/>
  <c r="K257" i="1"/>
  <c r="K236" i="1"/>
  <c r="K217" i="1"/>
  <c r="K204" i="1"/>
  <c r="K174" i="1"/>
  <c r="K151" i="1"/>
  <c r="K125" i="1"/>
  <c r="K531" i="1"/>
  <c r="K454" i="1"/>
  <c r="K397" i="1"/>
  <c r="K383" i="1"/>
  <c r="K343" i="1"/>
  <c r="K291" i="1"/>
  <c r="K274" i="1"/>
  <c r="K256" i="1"/>
  <c r="K239" i="1"/>
  <c r="J221" i="1"/>
  <c r="K221" i="1" s="1"/>
  <c r="K222" i="1"/>
  <c r="K202" i="1"/>
  <c r="K190" i="1"/>
  <c r="K173" i="1"/>
  <c r="J155" i="1"/>
  <c r="K155" i="1" s="1"/>
  <c r="K156" i="1"/>
  <c r="K121" i="1"/>
  <c r="K106" i="1"/>
  <c r="K87" i="1"/>
  <c r="K69" i="1"/>
  <c r="K54" i="1"/>
  <c r="K37" i="1"/>
  <c r="K22" i="1"/>
  <c r="K506" i="1"/>
  <c r="K377" i="1"/>
  <c r="K334" i="1"/>
  <c r="K146" i="1"/>
  <c r="K40" i="1"/>
  <c r="K542" i="1"/>
  <c r="K415" i="1"/>
  <c r="K382" i="1"/>
  <c r="K360" i="1"/>
  <c r="K332" i="1"/>
  <c r="K316" i="1"/>
  <c r="K245" i="1"/>
  <c r="K142" i="1"/>
  <c r="K101" i="1"/>
  <c r="K83" i="1"/>
  <c r="K64" i="1"/>
  <c r="K46" i="1"/>
  <c r="K27" i="1"/>
  <c r="K557" i="1"/>
  <c r="K481" i="1"/>
  <c r="K464" i="1"/>
  <c r="K429" i="1"/>
  <c r="K400" i="1"/>
  <c r="K345" i="1"/>
  <c r="K294" i="1"/>
  <c r="K272" i="1"/>
  <c r="K248" i="1"/>
  <c r="K191" i="1"/>
  <c r="K162" i="1"/>
  <c r="K114" i="1"/>
  <c r="K82" i="1"/>
  <c r="K29" i="1"/>
  <c r="C20" i="4"/>
  <c r="F20" i="4" s="1"/>
  <c r="K565" i="1"/>
  <c r="K463" i="1"/>
  <c r="K357" i="1"/>
  <c r="K251" i="1"/>
  <c r="K92" i="1"/>
  <c r="K24" i="1"/>
  <c r="K255" i="1"/>
  <c r="K213" i="1"/>
  <c r="K167" i="1"/>
  <c r="K118" i="1"/>
  <c r="K76" i="1"/>
  <c r="K36" i="1"/>
  <c r="K544" i="1"/>
  <c r="K449" i="1"/>
  <c r="K341" i="1"/>
  <c r="K113" i="1"/>
  <c r="K88" i="1"/>
  <c r="K35" i="1"/>
  <c r="K55" i="1"/>
  <c r="J438" i="1"/>
  <c r="K438" i="1" s="1"/>
  <c r="K439" i="1"/>
  <c r="J303" i="1"/>
  <c r="K303" i="1" s="1"/>
  <c r="K304" i="1"/>
  <c r="C22" i="4"/>
  <c r="I22" i="4" s="1"/>
  <c r="K567" i="1"/>
  <c r="J203" i="1"/>
  <c r="K203" i="1" s="1"/>
  <c r="C8" i="4"/>
  <c r="K12" i="1"/>
  <c r="K262" i="1"/>
  <c r="K552" i="1"/>
  <c r="K530" i="1"/>
  <c r="K510" i="1"/>
  <c r="K492" i="1"/>
  <c r="K476" i="1"/>
  <c r="K451" i="1"/>
  <c r="K434" i="1"/>
  <c r="K414" i="1"/>
  <c r="K394" i="1"/>
  <c r="K351" i="1"/>
  <c r="K333" i="1"/>
  <c r="K309" i="1"/>
  <c r="K292" i="1"/>
  <c r="K273" i="1"/>
  <c r="K247" i="1"/>
  <c r="K230" i="1"/>
  <c r="K214" i="1"/>
  <c r="K192" i="1"/>
  <c r="K169" i="1"/>
  <c r="K144" i="1"/>
  <c r="K122" i="1"/>
  <c r="K563" i="1"/>
  <c r="K547" i="1"/>
  <c r="K525" i="1"/>
  <c r="K508" i="1"/>
  <c r="K491" i="1"/>
  <c r="K475" i="1"/>
  <c r="J455" i="1"/>
  <c r="K455" i="1" s="1"/>
  <c r="K456" i="1"/>
  <c r="K424" i="1"/>
  <c r="K407" i="1"/>
  <c r="K385" i="1"/>
  <c r="K554" i="1"/>
  <c r="K536" i="1"/>
  <c r="K521" i="1"/>
  <c r="K503" i="1"/>
  <c r="K485" i="1"/>
  <c r="K467" i="1"/>
  <c r="K426" i="1"/>
  <c r="K406" i="1"/>
  <c r="K387" i="1"/>
  <c r="K375" i="1"/>
  <c r="K356" i="1"/>
  <c r="K325" i="1"/>
  <c r="K311" i="1"/>
  <c r="K285" i="1"/>
  <c r="K271" i="1"/>
  <c r="K254" i="1"/>
  <c r="K232" i="1"/>
  <c r="K212" i="1"/>
  <c r="K196" i="1"/>
  <c r="K171" i="1"/>
  <c r="K148" i="1"/>
  <c r="K124" i="1"/>
  <c r="K527" i="1"/>
  <c r="K453" i="1"/>
  <c r="K396" i="1"/>
  <c r="K373" i="1"/>
  <c r="K305" i="1"/>
  <c r="K288" i="1"/>
  <c r="K270" i="1"/>
  <c r="K253" i="1"/>
  <c r="K235" i="1"/>
  <c r="K216" i="1"/>
  <c r="K201" i="1"/>
  <c r="K186" i="1"/>
  <c r="K170" i="1"/>
  <c r="K150" i="1"/>
  <c r="K116" i="1"/>
  <c r="K102" i="1"/>
  <c r="K84" i="1"/>
  <c r="K65" i="1"/>
  <c r="K50" i="1"/>
  <c r="K33" i="1"/>
  <c r="K16" i="1"/>
  <c r="K493" i="1"/>
  <c r="K368" i="1"/>
  <c r="K317" i="1"/>
  <c r="K145" i="1"/>
  <c r="K39" i="1"/>
  <c r="K534" i="1"/>
  <c r="K411" i="1"/>
  <c r="K379" i="1"/>
  <c r="K352" i="1"/>
  <c r="K328" i="1"/>
  <c r="K312" i="1"/>
  <c r="K241" i="1"/>
  <c r="K137" i="1"/>
  <c r="K94" i="1"/>
  <c r="K79" i="1"/>
  <c r="K60" i="1"/>
  <c r="K42" i="1"/>
  <c r="K19" i="1"/>
  <c r="K553" i="1"/>
  <c r="K477" i="1"/>
  <c r="K445" i="1"/>
  <c r="K425" i="1"/>
  <c r="K371" i="1"/>
  <c r="K307" i="1"/>
  <c r="K289" i="1"/>
  <c r="K268" i="1"/>
  <c r="K233" i="1"/>
  <c r="K182" i="1"/>
  <c r="K161" i="1"/>
  <c r="K104" i="1"/>
  <c r="K71" i="1"/>
  <c r="K26" i="1"/>
  <c r="K511" i="1"/>
  <c r="K462" i="1"/>
  <c r="K337" i="1"/>
  <c r="K140" i="1"/>
  <c r="K81" i="1"/>
  <c r="K342" i="1"/>
  <c r="K237" i="1"/>
  <c r="K197" i="1"/>
  <c r="K153" i="1"/>
  <c r="K108" i="1"/>
  <c r="K67" i="1"/>
  <c r="K18" i="1"/>
  <c r="K515" i="1"/>
  <c r="K448" i="1"/>
  <c r="K330" i="1"/>
  <c r="K112" i="1"/>
  <c r="K70" i="1"/>
  <c r="K13" i="1"/>
  <c r="K85" i="1"/>
  <c r="J369" i="1"/>
  <c r="K369" i="1" s="1"/>
  <c r="K484" i="1"/>
  <c r="K240" i="1"/>
  <c r="K51" i="1"/>
  <c r="K147" i="1"/>
  <c r="K25" i="1"/>
  <c r="K34" i="1"/>
  <c r="J163" i="1"/>
  <c r="K163" i="1" s="1"/>
  <c r="K164" i="1"/>
  <c r="K293" i="1"/>
  <c r="J354" i="1"/>
  <c r="K355" i="1"/>
  <c r="J77" i="1"/>
  <c r="K77" i="1" s="1"/>
  <c r="K78" i="1"/>
  <c r="K560" i="1"/>
  <c r="K362" i="1"/>
  <c r="J129" i="1"/>
  <c r="K129" i="1" s="1"/>
  <c r="K133" i="1"/>
  <c r="K119" i="1"/>
  <c r="J228" i="1"/>
  <c r="K228" i="1" s="1"/>
  <c r="K229" i="1"/>
  <c r="K399" i="1"/>
  <c r="K490" i="1"/>
  <c r="K501" i="1"/>
  <c r="J326" i="1"/>
  <c r="K326" i="1" s="1"/>
  <c r="K327" i="1"/>
  <c r="K564" i="1"/>
  <c r="K548" i="1"/>
  <c r="K526" i="1"/>
  <c r="K505" i="1"/>
  <c r="K487" i="1"/>
  <c r="K469" i="1"/>
  <c r="K447" i="1"/>
  <c r="K428" i="1"/>
  <c r="K408" i="1"/>
  <c r="K390" i="1"/>
  <c r="K348" i="1"/>
  <c r="K329" i="1"/>
  <c r="K306" i="1"/>
  <c r="K283" i="1"/>
  <c r="K269" i="1"/>
  <c r="K244" i="1"/>
  <c r="K220" i="1"/>
  <c r="K208" i="1"/>
  <c r="K189" i="1"/>
  <c r="K168" i="1"/>
  <c r="K138" i="1"/>
  <c r="K117" i="1"/>
  <c r="K559" i="1"/>
  <c r="K538" i="1"/>
  <c r="K522" i="1"/>
  <c r="K504" i="1"/>
  <c r="K486" i="1"/>
  <c r="K472" i="1"/>
  <c r="K450" i="1"/>
  <c r="K420" i="1"/>
  <c r="K403" i="1"/>
  <c r="K568" i="1"/>
  <c r="K550" i="1"/>
  <c r="K535" i="1"/>
  <c r="J519" i="1"/>
  <c r="K519" i="1" s="1"/>
  <c r="K520" i="1"/>
  <c r="K497" i="1"/>
  <c r="K478" i="1"/>
  <c r="K461" i="1"/>
  <c r="K423" i="1"/>
  <c r="K402" i="1"/>
  <c r="K384" i="1"/>
  <c r="K372" i="1"/>
  <c r="K344" i="1"/>
  <c r="K324" i="1"/>
  <c r="K302" i="1"/>
  <c r="K280" i="1"/>
  <c r="K267" i="1"/>
  <c r="K249" i="1"/>
  <c r="K225" i="1"/>
  <c r="K211" i="1"/>
  <c r="K180" i="1"/>
  <c r="K158" i="1"/>
  <c r="K141" i="1"/>
  <c r="K120" i="1"/>
  <c r="K523" i="1"/>
  <c r="K442" i="1"/>
  <c r="K391" i="1"/>
  <c r="K349" i="1"/>
  <c r="K299" i="1"/>
  <c r="K284" i="1"/>
  <c r="K266" i="1"/>
  <c r="K250" i="1"/>
  <c r="K231" i="1"/>
  <c r="K210" i="1"/>
  <c r="K194" i="1"/>
  <c r="K179" i="1"/>
  <c r="K166" i="1"/>
  <c r="K134" i="1"/>
  <c r="K111" i="1"/>
  <c r="K97" i="1"/>
  <c r="K80" i="1"/>
  <c r="K61" i="1"/>
  <c r="K47" i="1"/>
  <c r="K32" i="1"/>
  <c r="K11" i="1"/>
  <c r="K436" i="1"/>
  <c r="K367" i="1"/>
  <c r="K310" i="1"/>
  <c r="K98" i="1"/>
  <c r="K28" i="1"/>
  <c r="K459" i="1"/>
  <c r="K405" i="1"/>
  <c r="K376" i="1"/>
  <c r="K339" i="1"/>
  <c r="K322" i="1"/>
  <c r="K308" i="1"/>
  <c r="K149" i="1"/>
  <c r="K109" i="1"/>
  <c r="K90" i="1"/>
  <c r="K72" i="1"/>
  <c r="K56" i="1"/>
  <c r="K31" i="1"/>
  <c r="K15" i="1"/>
  <c r="K549" i="1"/>
  <c r="K473" i="1"/>
  <c r="K444" i="1"/>
  <c r="K422" i="1"/>
  <c r="K370" i="1"/>
  <c r="K301" i="1"/>
  <c r="K286" i="1"/>
  <c r="K258" i="1"/>
  <c r="K218" i="1"/>
  <c r="K181" i="1"/>
  <c r="K136" i="1"/>
  <c r="K96" i="1"/>
  <c r="K63" i="1"/>
  <c r="K14" i="1"/>
  <c r="K496" i="1"/>
  <c r="K432" i="1"/>
  <c r="K323" i="1"/>
  <c r="K139" i="1"/>
  <c r="K62" i="1"/>
  <c r="K281" i="1"/>
  <c r="K227" i="1"/>
  <c r="K187" i="1"/>
  <c r="K131" i="1"/>
  <c r="K100" i="1"/>
  <c r="K59" i="1"/>
  <c r="K10" i="1"/>
  <c r="K502" i="1"/>
  <c r="K380" i="1"/>
  <c r="K321" i="1"/>
  <c r="K103" i="1"/>
  <c r="K58" i="1"/>
  <c r="K75" i="1"/>
  <c r="E20" i="4"/>
  <c r="I18" i="4"/>
  <c r="I8" i="4"/>
  <c r="D14" i="4"/>
  <c r="E8" i="4"/>
  <c r="D8" i="4"/>
  <c r="E14" i="4"/>
  <c r="I20" i="4"/>
  <c r="F8" i="4"/>
  <c r="D20" i="4"/>
  <c r="H14" i="4"/>
  <c r="D16" i="4"/>
  <c r="F14" i="4"/>
  <c r="I14" i="4"/>
  <c r="D18" i="4"/>
  <c r="E10" i="4"/>
  <c r="I10" i="4"/>
  <c r="G8" i="4"/>
  <c r="G16" i="4"/>
  <c r="G10" i="4"/>
  <c r="H8" i="4"/>
  <c r="I12" i="4"/>
  <c r="G12" i="4"/>
  <c r="F10" i="4"/>
  <c r="H12" i="4"/>
  <c r="E16" i="4"/>
  <c r="F16" i="4"/>
  <c r="G20" i="4"/>
  <c r="H10" i="4"/>
  <c r="I16" i="4"/>
  <c r="H20" i="4"/>
  <c r="J184" i="1"/>
  <c r="H6" i="4"/>
  <c r="D6" i="4"/>
  <c r="F6" i="4"/>
  <c r="E6" i="4"/>
  <c r="G6" i="4"/>
  <c r="I6" i="4"/>
  <c r="J465" i="1"/>
  <c r="J128" i="1" l="1"/>
  <c r="K184" i="1"/>
  <c r="C18" i="4"/>
  <c r="K539" i="1"/>
  <c r="J437" i="1"/>
  <c r="K465" i="1"/>
  <c r="J353" i="1"/>
  <c r="K354" i="1"/>
  <c r="J21" i="1"/>
  <c r="I24" i="4"/>
  <c r="C14" i="4" l="1"/>
  <c r="G14" i="4" s="1"/>
  <c r="K353" i="1"/>
  <c r="F18" i="4"/>
  <c r="G18" i="4"/>
  <c r="H18" i="4"/>
  <c r="E18" i="4"/>
  <c r="J20" i="1"/>
  <c r="K21" i="1"/>
  <c r="C16" i="4"/>
  <c r="H16" i="4" s="1"/>
  <c r="H24" i="4" s="1"/>
  <c r="K437" i="1"/>
  <c r="C12" i="4"/>
  <c r="K128" i="1"/>
  <c r="E12" i="4" l="1"/>
  <c r="E24" i="4" s="1"/>
  <c r="F12" i="4"/>
  <c r="F24" i="4" s="1"/>
  <c r="C10" i="4"/>
  <c r="K20" i="1"/>
  <c r="G24" i="4"/>
  <c r="D10" i="4" l="1"/>
  <c r="D24" i="4" s="1"/>
  <c r="C27" i="4"/>
  <c r="D26" i="4" l="1"/>
  <c r="E26" i="4" s="1"/>
  <c r="F26" i="4" s="1"/>
  <c r="G26" i="4" s="1"/>
  <c r="H26" i="4" s="1"/>
  <c r="I26" i="4" s="1"/>
  <c r="D23" i="4"/>
  <c r="D25" i="4" s="1"/>
  <c r="E23" i="4" l="1"/>
  <c r="E25" i="4" s="1"/>
  <c r="F25" i="4" s="1"/>
  <c r="I23" i="4"/>
  <c r="H23" i="4"/>
  <c r="F23" i="4"/>
  <c r="G23" i="4"/>
  <c r="G25" i="4" l="1"/>
  <c r="H25" i="4" s="1"/>
  <c r="I25" i="4" s="1"/>
</calcChain>
</file>

<file path=xl/sharedStrings.xml><?xml version="1.0" encoding="utf-8"?>
<sst xmlns="http://schemas.openxmlformats.org/spreadsheetml/2006/main" count="2558" uniqueCount="1237">
  <si>
    <t>Item</t>
  </si>
  <si>
    <t>ADMINISTRAÇÃO LOCAL</t>
  </si>
  <si>
    <t>Código</t>
  </si>
  <si>
    <t>Descrição</t>
  </si>
  <si>
    <t>Und</t>
  </si>
  <si>
    <t>Quant.</t>
  </si>
  <si>
    <t>Valor Unit</t>
  </si>
  <si>
    <t>Valor Unit com BDI</t>
  </si>
  <si>
    <t>Total</t>
  </si>
  <si>
    <t>Peso (%)</t>
  </si>
  <si>
    <t>Banco</t>
  </si>
  <si>
    <t xml:space="preserve"> 1 </t>
  </si>
  <si>
    <t xml:space="preserve"> 1.1 </t>
  </si>
  <si>
    <t xml:space="preserve"> 90777 </t>
  </si>
  <si>
    <t>SINAPI</t>
  </si>
  <si>
    <t>ENGENHEIRO CIVIL DE OBRA JUNIOR COM ENCARGOS COMPLEMENTARES</t>
  </si>
  <si>
    <t>H</t>
  </si>
  <si>
    <t xml:space="preserve"> 1.2 </t>
  </si>
  <si>
    <t xml:space="preserve"> 90776 </t>
  </si>
  <si>
    <t>ENCARREGADO GERAL COM ENCARGOS COMPLEMENTARES</t>
  </si>
  <si>
    <t xml:space="preserve"> 2 </t>
  </si>
  <si>
    <t>SERVIÇOS PRELIMINARES</t>
  </si>
  <si>
    <t xml:space="preserve"> 2.1 </t>
  </si>
  <si>
    <t xml:space="preserve"> IIO-PLA-005 </t>
  </si>
  <si>
    <t>SETOP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</si>
  <si>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</si>
  <si>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U</t>
  </si>
  <si>
    <t xml:space="preserve"> 2.2 </t>
  </si>
  <si>
    <t xml:space="preserve"> IIO-LIG-005 </t>
  </si>
  <si>
    <t>LIGAÇÃO DE ÁGUA PROVISÓRIA PARA CANTEIRO,  INCLUSIVE HIDRÔMETRO E CAVALETE PARA MEDIÇÃO DE ÁGUA - ENTRADA PRINCIPAL, EM AÇO GALVANIZADO DN 20MM (1/2") - PADRÃO CONCESSIONÁRIA</t>
  </si>
  <si>
    <t>un</t>
  </si>
  <si>
    <t xml:space="preserve"> 2.3 </t>
  </si>
  <si>
    <t xml:space="preserve"> IIO-LIG-010 </t>
  </si>
  <si>
    <t>LIGAÇÃO PROVISÓRIA DE LUZ E FORÇA-PADRÃO PROVISÓRIO 30KVA</t>
  </si>
  <si>
    <t xml:space="preserve"> 2.4 </t>
  </si>
  <si>
    <t xml:space="preserve"> IIO-BAR-046 </t>
  </si>
  <si>
    <t>BARRACÃO DE OBRA, EM CHAPA DE COMPENSADO RESINADO, INCLUSIVE  INSTALAÇÕES SANITÁRIAS E MOBILIÁRIO - PADRÃO DER-MG</t>
  </si>
  <si>
    <t>m²</t>
  </si>
  <si>
    <t xml:space="preserve"> 2.5 </t>
  </si>
  <si>
    <t xml:space="preserve"> 98458 </t>
  </si>
  <si>
    <t>TAPUME COM COMPENSADO DE MADEIRA. AF_05/2018</t>
  </si>
  <si>
    <t xml:space="preserve"> 2.6 </t>
  </si>
  <si>
    <t xml:space="preserve"> 2.7 </t>
  </si>
  <si>
    <t xml:space="preserve"> CSSO.92 </t>
  </si>
  <si>
    <t>Próprio</t>
  </si>
  <si>
    <t>SUPORTE PARA ELEMENTOS DE REFORMA NA LAJE</t>
  </si>
  <si>
    <t>M</t>
  </si>
  <si>
    <t xml:space="preserve"> 3 </t>
  </si>
  <si>
    <t>SUBSOLO</t>
  </si>
  <si>
    <t xml:space="preserve"> 3.1 </t>
  </si>
  <si>
    <t>VESTIÁRIO</t>
  </si>
  <si>
    <t xml:space="preserve"> 3.1.1 </t>
  </si>
  <si>
    <t>DEMOLIÇÕES E RETIRADAS</t>
  </si>
  <si>
    <t xml:space="preserve"> 3.1.1.1 </t>
  </si>
  <si>
    <t xml:space="preserve"> 03.01.020 </t>
  </si>
  <si>
    <t>CPOS</t>
  </si>
  <si>
    <t>Demolição manual de concreto simples</t>
  </si>
  <si>
    <t>m³</t>
  </si>
  <si>
    <t xml:space="preserve"> 3.1.1.2 </t>
  </si>
  <si>
    <t xml:space="preserve"> CSSO. 001 </t>
  </si>
  <si>
    <t>RETIRADA DE MATERIAL DIVERSO</t>
  </si>
  <si>
    <t xml:space="preserve"> 3.1.2 </t>
  </si>
  <si>
    <t>PISO E REVESTIMENTO</t>
  </si>
  <si>
    <t xml:space="preserve"> 3.1.2.1 </t>
  </si>
  <si>
    <t xml:space="preserve"> CSSO.022 </t>
  </si>
  <si>
    <t>NIVELAMENTO EM PISO, ESP. 15cm</t>
  </si>
  <si>
    <t xml:space="preserve"> 3.1.2.2 </t>
  </si>
  <si>
    <t xml:space="preserve"> PIS-CON-015 </t>
  </si>
  <si>
    <t>CONTRAPISO DESEMPENADO COM ARGAMASSA, TRAÇO 1:3 (CIMENTO E AREIA), ESP. 30MM</t>
  </si>
  <si>
    <t xml:space="preserve"> 3.1.2.3 </t>
  </si>
  <si>
    <t xml:space="preserve"> 98671 </t>
  </si>
  <si>
    <t>PISO EM GRANITO APLICADO EM AMBIENTES INTERNOS. AF_09/2020</t>
  </si>
  <si>
    <t xml:space="preserve"> 3.1.2.4 </t>
  </si>
  <si>
    <t xml:space="preserve"> 2253 </t>
  </si>
  <si>
    <t>ORSE</t>
  </si>
  <si>
    <t>Rodapé em granito</t>
  </si>
  <si>
    <t>m</t>
  </si>
  <si>
    <t xml:space="preserve"> 3.1.3 </t>
  </si>
  <si>
    <t>VEDAÇÃO</t>
  </si>
  <si>
    <t xml:space="preserve"> 3.1.3.1 </t>
  </si>
  <si>
    <t xml:space="preserve"> CSSO.011 </t>
  </si>
  <si>
    <t>REVESTIMENTO EM LAMINADO DE FORMICA BRANCA</t>
  </si>
  <si>
    <t xml:space="preserve"> 3.1.4 </t>
  </si>
  <si>
    <t>PINTURA</t>
  </si>
  <si>
    <t xml:space="preserve"> 3.1.4.1 </t>
  </si>
  <si>
    <t xml:space="preserve"> PIN-ESM-030 </t>
  </si>
  <si>
    <t>PINTURA ESMALTE EM TUBO GALVANIZADO, DUAS (2) DEMÃOS, INCLUSIVE UMA (1) DEMÃO DE FUNDO ANTICORROSIVO</t>
  </si>
  <si>
    <t xml:space="preserve"> 3.1.5 </t>
  </si>
  <si>
    <t>ESQUADRIAS</t>
  </si>
  <si>
    <t xml:space="preserve"> 3.1.5.1 </t>
  </si>
  <si>
    <t xml:space="preserve"> CSSO.002 </t>
  </si>
  <si>
    <t>PORTA DE CORRER EM VIDRO TEMPERADO (EM PLOTAGEM DE BIKE)</t>
  </si>
  <si>
    <t xml:space="preserve"> 3.1.5.2 </t>
  </si>
  <si>
    <t xml:space="preserve"> CSSO.003 </t>
  </si>
  <si>
    <t>BOX DE VIDRO PARA BANHEIRO COM PLOTAGEM DE BIKES</t>
  </si>
  <si>
    <t xml:space="preserve"> 3.1.5.3 </t>
  </si>
  <si>
    <t xml:space="preserve"> CSSO. 007 </t>
  </si>
  <si>
    <t>DIVISÓRIA FIXA EM VIDRO SMALT GLASS BRANCO (EM PLOTAGEM DE BIKE)</t>
  </si>
  <si>
    <t xml:space="preserve"> 3.1.6 </t>
  </si>
  <si>
    <t>INSTALAÇÕES HIDRÁULICAS</t>
  </si>
  <si>
    <t xml:space="preserve"> 3.1.6.1 </t>
  </si>
  <si>
    <t>ÁGUA FRIA</t>
  </si>
  <si>
    <t xml:space="preserve"> 3.1.6.1.1 </t>
  </si>
  <si>
    <t xml:space="preserve"> HID-TUB-015 </t>
  </si>
  <si>
    <t>FORNECIMENTO E ASSENTAMENTO DE TUBO PVC RÍGIDO SOLDÁVEL, ÁGUA FRIA, DN 32 MM (1") , INCLUSIVE CONEXÕES</t>
  </si>
  <si>
    <t xml:space="preserve"> 3.1.6.1.2 </t>
  </si>
  <si>
    <t xml:space="preserve"> HID-TUB-010 </t>
  </si>
  <si>
    <t>FORNECIMENTO E ASSENTAMENTO DE TUBO PVC RÍGIDO SOLDÁVEL, ÁGUA FRIA, DN 25 MM (3/4") , INCLUSIVE CONEXÕES</t>
  </si>
  <si>
    <t xml:space="preserve"> 3.1.6.1.3 </t>
  </si>
  <si>
    <t xml:space="preserve"> HID-TUB-360 </t>
  </si>
  <si>
    <t>FORNECIMENTO E ASSENTAMENTO DE TUBO PVC RÍGIDO ROSCÁVEL, ÁGUA FRIA, DN 1/2" (20 MM), INCLUSIVE CONEXÕES</t>
  </si>
  <si>
    <t xml:space="preserve"> 3.1.6.1.4 </t>
  </si>
  <si>
    <t xml:space="preserve"> 89367 </t>
  </si>
  <si>
    <t>JOELHO 90 GRAUS, PVC, SOLDÁVEL, DN 32MM, INSTALADO EM RAMAL OU SUB-RAMAL DE ÁGUA - FORNECIMENTO E INSTALAÇÃO. AF_12/2014</t>
  </si>
  <si>
    <t>UN</t>
  </si>
  <si>
    <t xml:space="preserve"> 3.1.6.1.5 </t>
  </si>
  <si>
    <t xml:space="preserve"> 89362 </t>
  </si>
  <si>
    <t>JOELHO 90 GRAUS, PVC, SOLDÁVEL, DN 25MM, INSTALADO EM RAMAL OU SUB-RAMAL DE ÁGUA - FORNECIMENTO E INSTALAÇÃO. AF_12/2014</t>
  </si>
  <si>
    <t xml:space="preserve"> 3.1.6.1.6 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</si>
  <si>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</si>
  <si>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</si>
  <si>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3.1.6.1.7 </t>
  </si>
  <si>
    <t xml:space="preserve"> 94690 </t>
  </si>
  <si>
    <t>TÊ, PVC, SOLDÁVEL, DN 32 MM INSTALADO EM RESERVAÇÃO DE ÁGUA DE EDIFICAÇÃO QUE POSSUA RESERVATÓRIO DE FIBRA/FIBROCIMENTO   FORNECIMENTO E INSTALAÇÃO. AF_06/2016</t>
  </si>
  <si>
    <t xml:space="preserve"> 3.1.6.1.8 </t>
  </si>
  <si>
    <t xml:space="preserve"> 94688 </t>
  </si>
  <si>
    <t>TÊ, PVC, SOLDÁVEL, DN  25 MM INSTALADO EM RESERVAÇÃO DE ÁGUA DE EDIFICAÇÃO QUE POSSUA RESERVATÓRIO DE FIBRA/FIBROCIMENTO   FORNECIMENTO E INSTALAÇÃO. AF_06/2016</t>
  </si>
  <si>
    <t xml:space="preserve"> 3.1.6.1.9 </t>
  </si>
  <si>
    <t xml:space="preserve"> 94691 </t>
  </si>
  <si>
    <t>TÊ DE REDUÇÃO, PVC, SOLDÁVEL, DN 32 MM X  25 MM, INSTALADO EM RESERVAÇÃO DE ÁGUA DE EDIFICAÇÃO QUE POSSUA RESERVATÓRIO DE FIBRA/FIBROCIMENTO   FORNECIMENTO E INSTALAÇÃO. AF_06/2016</t>
  </si>
  <si>
    <t xml:space="preserve"> 3.1.6.1.10 </t>
  </si>
  <si>
    <t xml:space="preserve"> 89532 </t>
  </si>
  <si>
    <t>LUVA DE REDUÇÃO, PVC, SOLDÁVEL, DN 32MM X 25MM, INSTALADO EM PRUMADA DE ÁGUA - FORNECIMENTO E INSTALAÇÃO. AF_12/2014</t>
  </si>
  <si>
    <t xml:space="preserve"> 3.1.6.1.11 </t>
  </si>
  <si>
    <t xml:space="preserve"> HID-REG-080 </t>
  </si>
  <si>
    <t>REGISTRO DE GAVETA, TIPO BASE,  ROSCÁVEL 1" (PARA TUBO SOLDÁVEL OU PPR DN 32MM/CPVC DN 28MM), INCLUSIVE ACABAMENTO (PADRÃO MÉDIO) E CANOPLA CROMADOS</t>
  </si>
  <si>
    <t xml:space="preserve"> 3.1.6.1.12 </t>
  </si>
  <si>
    <t xml:space="preserve"> HID-REG-010 </t>
  </si>
  <si>
    <t>REGISTRO DE PRESSÃO, TIPO BASE,  ROSCÁVEL 3/4" (PARA TUBO SOLDÁVEL OU PPR DN 25MM/CPVC DN 22MM), INCLUSIVE ACABAMENTO (PADRÃO MÉDIO) E CANOPLA CROMADOS</t>
  </si>
  <si>
    <t xml:space="preserve"> 3.1.6.2 </t>
  </si>
  <si>
    <t>ESGOTO</t>
  </si>
  <si>
    <t xml:space="preserve"> 3.1.6.2.1 </t>
  </si>
  <si>
    <t xml:space="preserve"> 89714 </t>
  </si>
  <si>
    <t>TUBO PVC, SERIE NORMAL, ESGOTO PREDIAL, DN 100 MM, FORNECIDO E INSTALADO EM RAMAL DE DESCARGA OU RAMAL DE ESGOTO SANITÁRIO. AF_12/2014</t>
  </si>
  <si>
    <t xml:space="preserve"> 3.1.6.2.2 </t>
  </si>
  <si>
    <t xml:space="preserve"> 89713 </t>
  </si>
  <si>
    <t>TUBO PVC, SERIE NORMAL, ESGOTO PREDIAL, DN 75 MM, FORNECIDO E INSTALADO EM RAMAL DE DESCARGA OU RAMAL DE ESGOTO SANITÁRIO. AF_12/2014</t>
  </si>
  <si>
    <t xml:space="preserve"> 3.1.6.2.3 </t>
  </si>
  <si>
    <t xml:space="preserve"> 89712 </t>
  </si>
  <si>
    <t>TUBO PVC, SERIE NORMAL, ESGOTO PREDIAL, DN 50 MM, FORNECIDO E INSTALADO EM RAMAL DE DESCARGA OU RAMAL DE ESGOTO SANITÁRIO. AF_12/2014</t>
  </si>
  <si>
    <t xml:space="preserve"> 3.1.6.2.4 </t>
  </si>
  <si>
    <t xml:space="preserve"> 89711 </t>
  </si>
  <si>
    <t>TUBO PVC, SERIE NORMAL, ESGOTO PREDIAL, DN 40 MM, FORNECIDO E INSTALADO EM RAMAL DE DESCARGA OU RAMAL DE ESGOTO SANITÁRIO. AF_12/2014</t>
  </si>
  <si>
    <t xml:space="preserve"> 3.1.6.2.5 </t>
  </si>
  <si>
    <t xml:space="preserve"> CSSO.055 </t>
  </si>
  <si>
    <t>CAIXA SIFONADA, PVC, DN 150 X 150 X 50 MM, FORNECIDA E INSTALADA EM RAMAIS DE ENCAMINHAMENTO DE ÁGUA PLUVIAL. AF_12/2014</t>
  </si>
  <si>
    <t xml:space="preserve"> 3.1.6.2.6 </t>
  </si>
  <si>
    <t xml:space="preserve"> CSSO.056 </t>
  </si>
  <si>
    <t>RALO SECO, PVC, Ø 50mm</t>
  </si>
  <si>
    <t xml:space="preserve"> 3.1.6.2.7 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</si>
  <si>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</si>
  <si>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</si>
  <si>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3.1.6.2.8 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</si>
  <si>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</si>
  <si>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</si>
  <si>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3.1.6.2.9 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</si>
  <si>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</si>
  <si>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</si>
  <si>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3.1.6.2.10 </t>
  </si>
  <si>
    <t xml:space="preserve"> 89746 </t>
  </si>
  <si>
    <t>JOELHO 45 GRAUS, PVC, SERIE NORMAL, ESGOTO PREDIAL, DN 100 MM, JUNTA ELÁSTICA, FORNECIDO E INSTALADO EM RAMAL DE DESCARGA OU RAMAL DE ESGOTO SANITÁRIO. AF_12/2014</t>
  </si>
  <si>
    <t xml:space="preserve"> 3.1.6.2.11 </t>
  </si>
  <si>
    <t xml:space="preserve"> 89739 </t>
  </si>
  <si>
    <t>JOELHO 45 GRAUS, PVC, SERIE NORMAL, ESGOTO PREDIAL, DN 75 MM, JUNTA ELÁSTICA, FORNECIDO E INSTALADO EM RAMAL DE DESCARGA OU RAMAL DE ESGOTO SANITÁRIO. AF_12/2014</t>
  </si>
  <si>
    <t xml:space="preserve"> 3.1.6.2.12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</si>
  <si>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</si>
  <si>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</si>
  <si>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3.1.6.2.13 </t>
  </si>
  <si>
    <t xml:space="preserve"> 89569 </t>
  </si>
  <si>
    <t>JUNÇÃO SIMPLES, PVC, SERIE R, ÁGUA PLUVIAL, DN 100 X 75 MM, JUNTA ELÁSTICA, FORNECIDO E INSTALADO EM RAMAL DE ENCAMINHAMENTO. AF_12/2014</t>
  </si>
  <si>
    <t xml:space="preserve"> 3.1.6.2.14 </t>
  </si>
  <si>
    <t xml:space="preserve"> CSSO.057 </t>
  </si>
  <si>
    <t>TÊ DE REDUÇÃO, PVC, SOLDÁVEL, DN 75 MM X 50 MM</t>
  </si>
  <si>
    <t xml:space="preserve"> 3.1.6.2.15 </t>
  </si>
  <si>
    <t xml:space="preserve"> 89546 </t>
  </si>
  <si>
    <t>BUCHA DE REDUÇÃO LONGA, PVC, SERIE R, ÁGUA PLUVIAL, DN 50 X 40 MM, JUNTA ELÁSTICA, FORNECIDO E INSTALADO EM RAMAL DE ENCAMINHAMENTO. AF_12/2014</t>
  </si>
  <si>
    <t xml:space="preserve"> 3.1.6.2.16 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</si>
  <si>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</si>
  <si>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</si>
  <si>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3.1.6.2.17 </t>
  </si>
  <si>
    <t xml:space="preserve"> 89774 </t>
  </si>
  <si>
    <t>LUVA SIMPLES, PVC, SERIE NORMAL, ESGOTO PREDIAL, DN 75 MM, JUNTA ELÁSTICA, FORNECIDO E INSTALADO EM RAMAL DE DESCARGA OU RAMAL DE ESGOTO SANITÁRIO. AF_12/2014</t>
  </si>
  <si>
    <t xml:space="preserve"> 3.1.6.2.18 </t>
  </si>
  <si>
    <t xml:space="preserve"> 89753 </t>
  </si>
  <si>
    <t>LUVA SIMPLES, PVC, SERIE NORMAL, ESGOTO PREDIAL, DN 50 MM, JUNTA ELÁSTICA, FORNECIDO E INSTALADO EM RAMAL DE DESCARGA OU RAMAL DE ESGOTO SANITÁRIO. AF_12/2014</t>
  </si>
  <si>
    <t xml:space="preserve"> 3.1.6.2.19 </t>
  </si>
  <si>
    <t xml:space="preserve"> 3.1.6.2.20 </t>
  </si>
  <si>
    <t xml:space="preserve"> ED-49967 </t>
  </si>
  <si>
    <t>REGISTRO DE PRESSÃO, TIPO BASE,  ROSCÁVEL 1" (PARA TUBO SOLDÁVEL OU PPR DN 32MM/CPVC DN 28MM), INCLUSIVE ACABAMENTO (PADRÃO MÉDIO) E CANOPLA CROMADOS</t>
  </si>
  <si>
    <t xml:space="preserve"> 3.1.6.2.21 </t>
  </si>
  <si>
    <t xml:space="preserve"> 100853 </t>
  </si>
  <si>
    <t>TORNEIRA CROMADA DE MESA PARA LAVATORIO, TIPO MONOCOMANDO. AF_01/2020</t>
  </si>
  <si>
    <t xml:space="preserve"> 3.1.6.3 </t>
  </si>
  <si>
    <t>PEÇAS EM GRANITO</t>
  </si>
  <si>
    <t xml:space="preserve"> 3.1.6.3.1 </t>
  </si>
  <si>
    <t xml:space="preserve"> CSSO.004 </t>
  </si>
  <si>
    <t>BANCADA EM GRANITO PRETO ESCOVADO</t>
  </si>
  <si>
    <t>Unidade</t>
  </si>
  <si>
    <t xml:space="preserve"> 3.1.6.3.2 </t>
  </si>
  <si>
    <t xml:space="preserve"> CSSO.005 </t>
  </si>
  <si>
    <t>BANCO EM GRANITO PRETO ESCOVADO</t>
  </si>
  <si>
    <t>M²</t>
  </si>
  <si>
    <t xml:space="preserve"> 3.1.7 </t>
  </si>
  <si>
    <t>INSTALAÇÕES ELÉTRICAS</t>
  </si>
  <si>
    <t xml:space="preserve"> 3.1.7.1 </t>
  </si>
  <si>
    <t>INFRAESTRUTURA</t>
  </si>
  <si>
    <t xml:space="preserve"> 3.1.7.1.1 </t>
  </si>
  <si>
    <t xml:space="preserve"> CSSO.059 </t>
  </si>
  <si>
    <t>PERFILADO PERFURADO 38x38x600mm (Chapa 18)</t>
  </si>
  <si>
    <t xml:space="preserve"> 3.1.7.1.2 </t>
  </si>
  <si>
    <t xml:space="preserve"> 11405 </t>
  </si>
  <si>
    <t>Junção interna tipo "I" para perfilado, ( ref.: Mopa ou similar)</t>
  </si>
  <si>
    <t xml:space="preserve"> 3.1.7.1.3 </t>
  </si>
  <si>
    <t xml:space="preserve"> 11.12.11 </t>
  </si>
  <si>
    <t>SUDECAP</t>
  </si>
  <si>
    <t>GANCHO CURTO P/ PERFILADO FIXADO NO TETO</t>
  </si>
  <si>
    <t xml:space="preserve"> 3.1.7.1.4 </t>
  </si>
  <si>
    <t xml:space="preserve"> 91867 </t>
  </si>
  <si>
    <t>ELETRODUTO RÍGIDO ROSCÁVEL, PVC, DN 25 MM (3/4"), PARA CIRCUITOS TERMINAIS, INSTALADO EM LAJE - FORNECIMENTO E INSTALAÇÃO. AF_12/2015</t>
  </si>
  <si>
    <t xml:space="preserve"> 3.1.7.1.5 </t>
  </si>
  <si>
    <t xml:space="preserve"> 91902 </t>
  </si>
  <si>
    <t>CURVA 90 GRAUS PARA ELETRODUTO, PVC, ROSCÁVEL, DN 25 MM (3/4"), PARA CIRCUITOS TERMINAIS, INSTALADA EM LAJE - FORNECIMENTO E INSTALAÇÃO. AF_12/2015</t>
  </si>
  <si>
    <t xml:space="preserve"> 3.1.7.1.6 </t>
  </si>
  <si>
    <t xml:space="preserve"> 063756 </t>
  </si>
  <si>
    <t>SBC</t>
  </si>
  <si>
    <t>SAIDA HORIZONTAL PARA ELETRODUTO 3/4""</t>
  </si>
  <si>
    <t xml:space="preserve"> 3.1.7.1.7 </t>
  </si>
  <si>
    <t xml:space="preserve"> 12556 </t>
  </si>
  <si>
    <t>Junção interna tipo "L" para perfilado, ( ref.: Mopa ou similar)</t>
  </si>
  <si>
    <t xml:space="preserve"> 3.1.7.1.8 </t>
  </si>
  <si>
    <t xml:space="preserve"> ELE-CXS-185 </t>
  </si>
  <si>
    <t>CAIXA DE LIGAÇÃO/PASSAGEM EM PVC RÍGIDO PARA ELETRODUTO ROSCÁVEL, DIMENSÕES 4"X2", EMBUTIDA EM ALVENARIA - FORNECIMENTO E INSTALAÇÃO</t>
  </si>
  <si>
    <t xml:space="preserve"> 3.1.7.1.9 </t>
  </si>
  <si>
    <t xml:space="preserve"> 12567 </t>
  </si>
  <si>
    <t>Porca losangular 1/4" com pino (fornecimento e colocação)</t>
  </si>
  <si>
    <t xml:space="preserve"> 3.1.7.1.10 </t>
  </si>
  <si>
    <t xml:space="preserve"> 9816 </t>
  </si>
  <si>
    <t>Arruela lisa zincada d=1/4"</t>
  </si>
  <si>
    <t xml:space="preserve"> 3.1.7.1.11 </t>
  </si>
  <si>
    <t xml:space="preserve"> 9832 </t>
  </si>
  <si>
    <t>Porca sextavada zincada 1/4" (fornecimento e colocação)</t>
  </si>
  <si>
    <t xml:space="preserve"> 3.1.7.1.12 </t>
  </si>
  <si>
    <t xml:space="preserve"> CSSO.060 </t>
  </si>
  <si>
    <t>Unidut cônico</t>
  </si>
  <si>
    <t xml:space="preserve"> 3.1.7.1.13 </t>
  </si>
  <si>
    <t xml:space="preserve"> 3.1.7.1.14 </t>
  </si>
  <si>
    <t xml:space="preserve"> CSSO.061 </t>
  </si>
  <si>
    <t>MANGUEIRA LISA REFORÇADA 3/4"</t>
  </si>
  <si>
    <t xml:space="preserve"> 3.1.7.1.15 </t>
  </si>
  <si>
    <t xml:space="preserve"> 071330 </t>
  </si>
  <si>
    <t>AGETOP CIVIL</t>
  </si>
  <si>
    <t>FITA ISOLANTE, ROLO DE 10,00 M</t>
  </si>
  <si>
    <t>Un</t>
  </si>
  <si>
    <t xml:space="preserve"> 3.1.7.1.16 </t>
  </si>
  <si>
    <t xml:space="preserve"> ELE-ELE-070 </t>
  </si>
  <si>
    <t>ELETRODUTO DE AÇO GALVANIZADO MÉDIO, INCLUSIVE CONEXÕES, SUPORTES E FIXAÇÃO DN 40 (1.1/2")</t>
  </si>
  <si>
    <t xml:space="preserve"> 3.1.7.1.17 </t>
  </si>
  <si>
    <t>Unidut reto</t>
  </si>
  <si>
    <t xml:space="preserve"> 3.1.7.1.18 </t>
  </si>
  <si>
    <t xml:space="preserve"> 071154 </t>
  </si>
  <si>
    <t>CURVA DE 90 GRAUS AÇO GALVANIZADO DIAM. 1.1/2"</t>
  </si>
  <si>
    <t xml:space="preserve"> 3.1.7.1.19 </t>
  </si>
  <si>
    <t xml:space="preserve"> 053630 </t>
  </si>
  <si>
    <t>CURVA 90 GALVANIZADA 1.1/2""</t>
  </si>
  <si>
    <t xml:space="preserve"> 3.1.7.1.20 </t>
  </si>
  <si>
    <t xml:space="preserve"> 95780 </t>
  </si>
  <si>
    <t>CONDULETE DE ALUMÍNIO, TIPO B, PARA ELETRODUTO DE AÇO GALVANIZADO DN 25 MM (1''), APARENTE - FORNECIMENTO E INSTALAÇÃO. AF_11/2016_P</t>
  </si>
  <si>
    <t xml:space="preserve"> 3.1.7.2 </t>
  </si>
  <si>
    <t>CABOS</t>
  </si>
  <si>
    <t xml:space="preserve"> 3.1.7.2.1 </t>
  </si>
  <si>
    <t xml:space="preserve"> 91926 </t>
  </si>
  <si>
    <t>CABO DE COBRE FLEXÍVEL ISOLADO, 2,5 MM², ANTI-CHAMA 450/750 V, PARA CIRCUITOS TERMINAIS - FORNECIMENTO E INSTALAÇÃO. AF_12/2015 (AZUL)</t>
  </si>
  <si>
    <t xml:space="preserve"> 3.1.7.2.2 </t>
  </si>
  <si>
    <t>CABO DE COBRE FLEXÍVEL ISOLADO, 2,5 MM², ANTI-CHAMA 450/750 V, PARA CIRCUITOS TERMINAIS - FORNECIMENTO E INSTALAÇÃO. AF_12/2015 (VERDE)</t>
  </si>
  <si>
    <t xml:space="preserve"> 3.1.7.2.3 </t>
  </si>
  <si>
    <t>CABO DE COBRE FLEXÍVEL ISOLADO, 2,5 MM², ANTI-CHAMA 450/750 V, PARA CIRCUITOS TERMINAIS - FORNECIMENTO E INSTALAÇÃO. AF_12/2015 (PRETO)</t>
  </si>
  <si>
    <t xml:space="preserve"> 3.1.7.2.4 </t>
  </si>
  <si>
    <t>CABO DE COBRE FLEXÍVEL ISOLADO, 2,5 MM², ANTI-CHAMA 450/750 V, PARA CIRCUITOS TERMINAIS - FORNECIMENTO E INSTALAÇÃO. AF_12/2015 (VERMELHO)</t>
  </si>
  <si>
    <t xml:space="preserve"> 3.1.7.2.5 </t>
  </si>
  <si>
    <t xml:space="preserve"> 91924 </t>
  </si>
  <si>
    <t>CABO DE COBRE FLEXÍVEL ISOLADO, 1,5 MM², ANTI-CHAMA 450/750 V, PARA CIRCUITOS TERMINAIS - FORNECIMENTO E INSTALAÇÃO. AF_12/2015 (AMARELO)</t>
  </si>
  <si>
    <t xml:space="preserve"> 3.1.7.2.6 </t>
  </si>
  <si>
    <t xml:space="preserve"> 91930 </t>
  </si>
  <si>
    <t>CABO DE COBRE FLEXÍVEL ISOLADO, 6 MM², ANTI-CHAMA 450/750 V, PARA CIRCUITOS TERMINAIS - FORNECIMENTO E INSTALAÇÃO. AF_12/2015 (VERMELHO)</t>
  </si>
  <si>
    <t xml:space="preserve"> 3.1.7.2.7 </t>
  </si>
  <si>
    <t>CABO DE COBRE FLEXÍVEL ISOLADO, 6 MM², ANTI-CHAMA 450/750 V, PARA CIRCUITOS TERMINAIS - FORNECIMENTO E INSTALAÇÃO. AF_12/2015 (VERDE)</t>
  </si>
  <si>
    <t xml:space="preserve"> 3.1.7.2.8 </t>
  </si>
  <si>
    <t xml:space="preserve"> 92983 </t>
  </si>
  <si>
    <t>CABO DE COBRE FLEXÍVEL ISOLADO, 25 MM², ANTI-CHAMA 450/750 V, PARA DISTRIBUIÇÃO - FORNECIMENTO E INSTALAÇÃO. AF_12/2015 (PRETO)</t>
  </si>
  <si>
    <t xml:space="preserve"> 3.1.7.2.9 </t>
  </si>
  <si>
    <t>CABO DE COBRE FLEXÍVEL ISOLADO, 25 MM², ANTI-CHAMA 450/750 V, PARA DISTRIBUIÇÃO - FORNECIMENTO E INSTALAÇÃO. AF_12/2015 (AZUL)</t>
  </si>
  <si>
    <t xml:space="preserve"> 3.1.7.2.10 </t>
  </si>
  <si>
    <t xml:space="preserve"> 91934 </t>
  </si>
  <si>
    <t>CABO DE COBRE FLEXÍVEL ISOLADO, 16 MM², ANTI-CHAMA 450/750 V, PARA CIRCUITOS TERMINAIS - FORNECIMENTO E INSTALAÇÃO. AF_12/2015 (VERDE)</t>
  </si>
  <si>
    <t xml:space="preserve"> 3.1.7.3 </t>
  </si>
  <si>
    <t>ILUMINAÇÃO</t>
  </si>
  <si>
    <t xml:space="preserve"> 3.1.7.3.1 </t>
  </si>
  <si>
    <t xml:space="preserve"> ELE-LUM-026 </t>
  </si>
  <si>
    <t>LUMINÁRIA COMERCIAL CHANFRADA DE SOBREPOR COMPLETA, PARA DUAS (2) LÂMPADAS TUBULARES FLUORESCENTE 2X32W-ØT8, FORNECIMENTO E INSTALAÇÃO, INCLUSIVE BASE, REATOR E LÂMPADAS</t>
  </si>
  <si>
    <t xml:space="preserve"> 3.1.7.4 </t>
  </si>
  <si>
    <t>QDC'S</t>
  </si>
  <si>
    <t xml:space="preserve"> 3.1.7.4.1 </t>
  </si>
  <si>
    <t xml:space="preserve"> 1201005005 </t>
  </si>
  <si>
    <t>AGESUL</t>
  </si>
  <si>
    <t>QUADRO DE DISTRIBUICAO DE ENERGIA DE EMBUTIR, BARRAMENTO TRIFASICO DE 100A, CAPACIDADE PARA 24 MODULOS DIN DA CEMAR OU SIMILAR - FORNECIMENTO E INSTALACAO</t>
  </si>
  <si>
    <t xml:space="preserve"> 3.1.7.4.2 </t>
  </si>
  <si>
    <t xml:space="preserve"> 9041 </t>
  </si>
  <si>
    <t>Dispositivo de proteção contra surto de tensão DPS 60kA - 275v</t>
  </si>
  <si>
    <t xml:space="preserve"> 3.1.7.4.3 </t>
  </si>
  <si>
    <t xml:space="preserve"> 064720 </t>
  </si>
  <si>
    <t>DISPOSITIVO DIFERENCIAL DR ALTA SENSIB.(30mA) BIPOLAR 63A</t>
  </si>
  <si>
    <t xml:space="preserve"> 3.1.7.4.4 </t>
  </si>
  <si>
    <t xml:space="preserve"> ED-15117 </t>
  </si>
  <si>
    <t>DISJUNTOR DE PROTEÇÃO DIFERENCIAL RESIDUAL (DR), TETRAPOLAR, TIPO DIN, CORRENTE NOMINAL DE 63A, ALTA SENSIBILIDADE, CORRENTE DIFERENCIAL RESIDUAL NOMINAL COM ATUAÇÃO DE 30MA</t>
  </si>
  <si>
    <t xml:space="preserve"> 3.1.7.4.5 </t>
  </si>
  <si>
    <t xml:space="preserve"> ELE-DIS-068 </t>
  </si>
  <si>
    <t>DISJUNTOR BIPOLAR TERMOMAGNÉTICO 5KA, DE 40A</t>
  </si>
  <si>
    <t xml:space="preserve"> 3.1.7.4.6 </t>
  </si>
  <si>
    <t xml:space="preserve"> ELE-DIS-007 </t>
  </si>
  <si>
    <t>DISJUNTOR MONOPOLAR TERMOMAGNÉTICO 5KA, DE 16A</t>
  </si>
  <si>
    <t xml:space="preserve"> 3.1.7.5 </t>
  </si>
  <si>
    <t>ACABAMENTOS</t>
  </si>
  <si>
    <t xml:space="preserve"> 3.1.7.5.1 </t>
  </si>
  <si>
    <t xml:space="preserve"> 93143 </t>
  </si>
  <si>
    <t>PONTO DE TOMADA RESIDENCIAL INCLUINDO TOMADA 20A/250V, CAIXA ELÉTRICA, ELETRODUTO, CABO, RASGO, QUEBRA E CHUMBAMENTO. AF_01/2016 (2X4")</t>
  </si>
  <si>
    <t xml:space="preserve"> 3.1.7.5.2 </t>
  </si>
  <si>
    <t xml:space="preserve"> 91953 </t>
  </si>
  <si>
    <t>INTERRUPTOR SIMPLES (1 MÓDULO), 10A/250V, INCLUINDO SUPORTE E PLACA - FORNECIMENTO E INSTALAÇÃO. AF_12/2015</t>
  </si>
  <si>
    <t xml:space="preserve"> 3.1.7.5.3 </t>
  </si>
  <si>
    <t xml:space="preserve"> CSSO.068 </t>
  </si>
  <si>
    <t>PONTO DE SAÍDA DE FIOS PARA CHUVEIRO C/ CAIXA 4x2</t>
  </si>
  <si>
    <t xml:space="preserve"> 3.1.7.5.4 </t>
  </si>
  <si>
    <t xml:space="preserve"> 100860 </t>
  </si>
  <si>
    <t>CHUVEIRO ELÉTRICO COMUM CORPO PLÁSTICO, TIPO DUCHA  FORNECIMENTO E INSTALAÇÃO. AF_01/2020</t>
  </si>
  <si>
    <t xml:space="preserve"> 3.1.8 </t>
  </si>
  <si>
    <t>MOBILIÁRIO</t>
  </si>
  <si>
    <t xml:space="preserve"> 3.1.8.1 </t>
  </si>
  <si>
    <t xml:space="preserve"> CSSO. 008 </t>
  </si>
  <si>
    <t>PRATELEIRA EM MDF AZUL SECRETO DURATEX- RESISTENTE A UMIDADE</t>
  </si>
  <si>
    <t xml:space="preserve"> 3.1.8.2 </t>
  </si>
  <si>
    <t xml:space="preserve"> CSSO. 006 </t>
  </si>
  <si>
    <t>ESCANINHO DE MDF AZUL SECRETO DURATEX- RESISTENTE A UMIDADE (COM CHAVE)</t>
  </si>
  <si>
    <t xml:space="preserve"> 3.1.8.3 </t>
  </si>
  <si>
    <t xml:space="preserve"> VID-ESP-005 </t>
  </si>
  <si>
    <t>ESPELHO CRISTAL COLADO</t>
  </si>
  <si>
    <t xml:space="preserve"> 4 </t>
  </si>
  <si>
    <t>2° PAVIMENTO</t>
  </si>
  <si>
    <t xml:space="preserve"> 4.1 </t>
  </si>
  <si>
    <t>ESPAÇO GOURMET</t>
  </si>
  <si>
    <t xml:space="preserve"> 4.1.1 </t>
  </si>
  <si>
    <t xml:space="preserve"> 4.1.1.1 </t>
  </si>
  <si>
    <t xml:space="preserve"> 101792 </t>
  </si>
  <si>
    <t>ESCORAMENTO DE FÔRMAS DE LAJE EM MADEIRA NÃO APARELHADA, PÉ-DIREITO SIMPLES, INCLUSO TRAVAMENTO, 4 UTILIZAÇÕES. AF_09/2020</t>
  </si>
  <si>
    <t xml:space="preserve"> 4.1.1.2 </t>
  </si>
  <si>
    <t xml:space="preserve"> DEM-ALV-010 </t>
  </si>
  <si>
    <t>DEMOLIÇÃO DE ALVENARIA DE TIJOLO CERÂMICO SEM APROVEITAMENTO DO MATERIAL, INCLUSIVE AFASTAMENTO</t>
  </si>
  <si>
    <t xml:space="preserve"> 4.1.2 </t>
  </si>
  <si>
    <t xml:space="preserve"> 4.1.2.1 </t>
  </si>
  <si>
    <t xml:space="preserve"> ALV-TIJ-030 </t>
  </si>
  <si>
    <t>ALVENARIA DE VEDAÇÃO COM TIJOLO CERÂMICO FURADO, ESP. 14CM, PARA REVESTIMENTO, INCLUSIVE ARGAMASSA PARA ASSENTAMENTO</t>
  </si>
  <si>
    <t xml:space="preserve"> 4.1.2.2 </t>
  </si>
  <si>
    <t xml:space="preserve"> REV-EMB-005 </t>
  </si>
  <si>
    <t>EMBOÇO COM ARGAMASSA, TRAÇO 1:6 (CIMENTO E AREIA), ESP. 20MM, APLICAÇÃO MANUAL, PREPARO MECÂNICO</t>
  </si>
  <si>
    <t xml:space="preserve"> 4.1.2.3 </t>
  </si>
  <si>
    <t xml:space="preserve"> CSSO.031 </t>
  </si>
  <si>
    <t>REVESTIMENTO COM GRANITO VERDE UBATUBA, APLICADO EM PAREDE, ESP. 2CM, ASSENTAMENTO COM ARGAMASSA INDUSTRIALIZADA, AMBIENTE INTERNO, INCLUSIVE REJUNTAMENTO</t>
  </si>
  <si>
    <t xml:space="preserve"> 4.1.2.4 </t>
  </si>
  <si>
    <t xml:space="preserve"> 060012 </t>
  </si>
  <si>
    <t>FITA LED 5 METROS IP20 DIREMIZAVEL FRIO 4,8W/M 12V ROMALUX</t>
  </si>
  <si>
    <t xml:space="preserve"> 4.1.2.5 </t>
  </si>
  <si>
    <t xml:space="preserve"> 171201 </t>
  </si>
  <si>
    <t>AZULEJO 7,5x7,5cm BORDA BOLD PRISMA TURQUESA PORTOBELLO</t>
  </si>
  <si>
    <t xml:space="preserve"> 4.1.3 </t>
  </si>
  <si>
    <t>PISO E REVESTIMENTOS</t>
  </si>
  <si>
    <t xml:space="preserve"> 4.1.3.1 </t>
  </si>
  <si>
    <t xml:space="preserve"> CSSO.036 </t>
  </si>
  <si>
    <t>RODAPÉ COM REVESTIMENTO EM GRANITO VERDE UBATUBA, ESP. 2CM, ALTURA 15CM</t>
  </si>
  <si>
    <t xml:space="preserve"> 4.1.3.2 </t>
  </si>
  <si>
    <t xml:space="preserve"> CSSO.90 </t>
  </si>
  <si>
    <t>SÓCULO COM ENCHIMENTO EM TIJOLOS MACIÇOS, ALTURA  DE 15CM, INCLUSIVE ACABAMENTO FINAL EM ARGAMASSA, ESP. 20MM, APLICAÇÃO MANUAL</t>
  </si>
  <si>
    <t xml:space="preserve"> 4.1.4 </t>
  </si>
  <si>
    <t>TETO</t>
  </si>
  <si>
    <t xml:space="preserve"> 4.1.4.1 </t>
  </si>
  <si>
    <t xml:space="preserve"> CSSO.053 </t>
  </si>
  <si>
    <t>FORRO EM PLACAS DE GESSO ACÚSTICO</t>
  </si>
  <si>
    <t xml:space="preserve"> 4.1.4.2 </t>
  </si>
  <si>
    <t xml:space="preserve"> 200124 </t>
  </si>
  <si>
    <t>SANCA DE ILUMINACAO EM GESSO</t>
  </si>
  <si>
    <t xml:space="preserve"> 4.1.5 </t>
  </si>
  <si>
    <t xml:space="preserve"> 4.1.5.1 </t>
  </si>
  <si>
    <t xml:space="preserve"> CSSO.037 </t>
  </si>
  <si>
    <t>PORTA DE ABRIR EM VIDRO ESMALT GLASS BRANCO (VINTAGE)</t>
  </si>
  <si>
    <t xml:space="preserve"> 4.1.6 </t>
  </si>
  <si>
    <t xml:space="preserve"> 4.1.6.1 </t>
  </si>
  <si>
    <t xml:space="preserve"> CSSO.025 </t>
  </si>
  <si>
    <t>BANCADA EM GRANITO BRANCO CEARÁ</t>
  </si>
  <si>
    <t xml:space="preserve"> 4.1.6.2 </t>
  </si>
  <si>
    <t xml:space="preserve"> CSSO.027 </t>
  </si>
  <si>
    <t>BALCÃO EM GRANITO VERDE UBATUBA</t>
  </si>
  <si>
    <t xml:space="preserve"> 4.1.6.3 </t>
  </si>
  <si>
    <t xml:space="preserve"> CSSO.026 </t>
  </si>
  <si>
    <t>RODABANCA EM GRANITO BRANCO CEARÁ</t>
  </si>
  <si>
    <t xml:space="preserve"> 4.1.7 </t>
  </si>
  <si>
    <t>LOUÇAS E METAIS</t>
  </si>
  <si>
    <t xml:space="preserve"> 4.1.7.1 </t>
  </si>
  <si>
    <t xml:space="preserve"> CSSO.028 </t>
  </si>
  <si>
    <t>CUBA DUPLA COM LIXEIRA E TAMPA FUNZIONALE 229 92x45</t>
  </si>
  <si>
    <t xml:space="preserve"> 4.1.7.2 </t>
  </si>
  <si>
    <t xml:space="preserve"> CSSO.030 </t>
  </si>
  <si>
    <t>CUBA QUADRATINO 400 DEBACCO 45x45x20</t>
  </si>
  <si>
    <t xml:space="preserve"> 4.1.7.3 </t>
  </si>
  <si>
    <t xml:space="preserve"> CSSO.029 </t>
  </si>
  <si>
    <t>MISTURADOR MONOCOMANDO 30040 BLACK MATTE DE BACCO</t>
  </si>
  <si>
    <t xml:space="preserve"> 4.2 </t>
  </si>
  <si>
    <t>INSTALAÇÃO SANITÁRIA FEMININA - I.S.F</t>
  </si>
  <si>
    <t xml:space="preserve"> 4.2.1 </t>
  </si>
  <si>
    <t xml:space="preserve"> 4.2.1.1 </t>
  </si>
  <si>
    <t xml:space="preserve"> 4.2.1.2 </t>
  </si>
  <si>
    <t xml:space="preserve"> 4.2.2 </t>
  </si>
  <si>
    <t xml:space="preserve"> 4.2.2.1 </t>
  </si>
  <si>
    <t xml:space="preserve"> CSSO.038 </t>
  </si>
  <si>
    <t>PORTA DE CORRER EM VIDRO TEMPERADO</t>
  </si>
  <si>
    <t xml:space="preserve"> 4.2.3 </t>
  </si>
  <si>
    <t xml:space="preserve"> 4.2.3.1 </t>
  </si>
  <si>
    <t xml:space="preserve"> CSSO.040 </t>
  </si>
  <si>
    <t>BANCADA DE APOIO EM MÁRMORE ESPECIAL</t>
  </si>
  <si>
    <t xml:space="preserve"> 4.3 </t>
  </si>
  <si>
    <t>REFEITÓRIO</t>
  </si>
  <si>
    <t xml:space="preserve"> 4.3.1 </t>
  </si>
  <si>
    <t xml:space="preserve"> 4.3.1.1 </t>
  </si>
  <si>
    <t xml:space="preserve"> 4.3.1.2 </t>
  </si>
  <si>
    <t xml:space="preserve"> 4.3.1.3 </t>
  </si>
  <si>
    <t xml:space="preserve"> 04.09.020 </t>
  </si>
  <si>
    <t>Retirada de esquadria metálica em geral</t>
  </si>
  <si>
    <t xml:space="preserve"> 4.3.2 </t>
  </si>
  <si>
    <t xml:space="preserve"> 4.3.2.1 </t>
  </si>
  <si>
    <t xml:space="preserve"> 4.3.2.2 </t>
  </si>
  <si>
    <t>REVESTIMENTO COM GRANITO, VERDE UBATUBA, APLICADO EM PAREDE, ESP. 2CM, ASSENTAMENTO COM ARGAMASSA INDUSTRIALIZADA, AMBIENTE INTERNO, INCLUSIVE REJUNTAMENTO</t>
  </si>
  <si>
    <t xml:space="preserve"> 4.3.2.3 </t>
  </si>
  <si>
    <t xml:space="preserve"> CSSO.041 </t>
  </si>
  <si>
    <t>PAINEL RIPADO EM MDF CARVALHO HANOVER</t>
  </si>
  <si>
    <t xml:space="preserve"> 4.3.2.4 </t>
  </si>
  <si>
    <t xml:space="preserve"> CSSO.051 </t>
  </si>
  <si>
    <t>PORTA DE CORRER COM SISTEMA CLAROFLEX SLIDE VINTAGE (VIDRO)</t>
  </si>
  <si>
    <t xml:space="preserve"> 4.3.2.5 </t>
  </si>
  <si>
    <t xml:space="preserve"> 18.08.152 </t>
  </si>
  <si>
    <t>Revestimento em porcelanato técnico natural para área interna e ambiente com acesso ao exterior, grupo de absorção BIa, assentado com argamassa colante industrializada, rejuntado</t>
  </si>
  <si>
    <t xml:space="preserve"> 4.3.3 </t>
  </si>
  <si>
    <t>PISO</t>
  </si>
  <si>
    <t xml:space="preserve"> 4.3.3.1 </t>
  </si>
  <si>
    <t xml:space="preserve"> CSSO.043 </t>
  </si>
  <si>
    <t>CHAPA INOX (PROTEÇÃO)</t>
  </si>
  <si>
    <t xml:space="preserve"> 4.3.3.2 </t>
  </si>
  <si>
    <t xml:space="preserve"> CSSO.042 </t>
  </si>
  <si>
    <t>RODAPÉ COM REVESTIMENTO EM GRANITO VERDE UBATUBA</t>
  </si>
  <si>
    <t xml:space="preserve"> 4.3.3.3 </t>
  </si>
  <si>
    <t xml:space="preserve"> CSSO.052 </t>
  </si>
  <si>
    <t>REVITALIZAÇÃO DE PORCELANATO</t>
  </si>
  <si>
    <t xml:space="preserve"> 4.3.4 </t>
  </si>
  <si>
    <t xml:space="preserve"> 4.3.4.1 </t>
  </si>
  <si>
    <t xml:space="preserve"> 4.3.4.2 </t>
  </si>
  <si>
    <t xml:space="preserve"> CSSO.054 </t>
  </si>
  <si>
    <t>SANCA DE GESSO INVERTIDA</t>
  </si>
  <si>
    <t xml:space="preserve"> 4.3.5 </t>
  </si>
  <si>
    <t xml:space="preserve"> 4.3.5.1 </t>
  </si>
  <si>
    <t xml:space="preserve"> CSSO.034 </t>
  </si>
  <si>
    <t>PORTA DE CORRER EM MDF HANOVER</t>
  </si>
  <si>
    <t xml:space="preserve"> 4.3.5.2 </t>
  </si>
  <si>
    <t xml:space="preserve"> 112779 </t>
  </si>
  <si>
    <t>JANELA ACUSTICA DE CORRER EM ALUMINIO COM VIDRO COMPLETA</t>
  </si>
  <si>
    <t xml:space="preserve"> 4.4 </t>
  </si>
  <si>
    <t>ESPAÇO CORPORATIVO</t>
  </si>
  <si>
    <t xml:space="preserve"> 4.4.1 </t>
  </si>
  <si>
    <t xml:space="preserve"> 4.4.1.1 </t>
  </si>
  <si>
    <t xml:space="preserve"> 4.4.1.2 </t>
  </si>
  <si>
    <t xml:space="preserve"> CSSO.046 </t>
  </si>
  <si>
    <t>REVESTIMENTO EM MDF HANOVER</t>
  </si>
  <si>
    <t xml:space="preserve"> 4.4.2 </t>
  </si>
  <si>
    <t xml:space="preserve"> 4.4.2.1 </t>
  </si>
  <si>
    <t xml:space="preserve"> 022071 </t>
  </si>
  <si>
    <t>RETIRADA DE PINTURA COM MASSA</t>
  </si>
  <si>
    <t xml:space="preserve"> 4.4.2.2 </t>
  </si>
  <si>
    <t xml:space="preserve"> 88485 </t>
  </si>
  <si>
    <t>APLICAÇÃO DE FUNDO SELADOR ACRÍLICO EM PAREDES, UMA DEMÃO. AF_06/2014</t>
  </si>
  <si>
    <t xml:space="preserve"> 4.4.2.3 </t>
  </si>
  <si>
    <t xml:space="preserve"> 96135 </t>
  </si>
  <si>
    <t>APLICAÇÃO MANUAL DE MASSA ACRÍLICA EM PAREDES EXTERNAS DE CASAS, DUAS DEMÃOS. AF_05/2017</t>
  </si>
  <si>
    <t xml:space="preserve"> 4.4.2.4 </t>
  </si>
  <si>
    <t xml:space="preserve"> 88489 </t>
  </si>
  <si>
    <t>APLICAÇÃO MANUAL DE PINTURA COM TINTA LÁTEX ACRÍLICA EM PAREDES, DUAS DEMÃOS. AF_06/2014</t>
  </si>
  <si>
    <t xml:space="preserve"> 4.4.3 </t>
  </si>
  <si>
    <t xml:space="preserve"> 4.4.3.1 </t>
  </si>
  <si>
    <t xml:space="preserve"> 73948/009 </t>
  </si>
  <si>
    <t>LIMPEZA FORRO</t>
  </si>
  <si>
    <t xml:space="preserve"> 4.4.4 </t>
  </si>
  <si>
    <t xml:space="preserve"> 4.4.4.1 </t>
  </si>
  <si>
    <t xml:space="preserve"> 4.4.4.2 </t>
  </si>
  <si>
    <t xml:space="preserve"> 4.5 </t>
  </si>
  <si>
    <t>APOIO LOGÍSTICO</t>
  </si>
  <si>
    <t xml:space="preserve"> 4.5.1 </t>
  </si>
  <si>
    <t xml:space="preserve"> 4.5.1.1 </t>
  </si>
  <si>
    <t xml:space="preserve"> CSSO.023 </t>
  </si>
  <si>
    <t>PAREDE EM DRYWALL COM TRATAMENTO ACÚSTICO</t>
  </si>
  <si>
    <t xml:space="preserve"> 4.5.2 </t>
  </si>
  <si>
    <t xml:space="preserve"> 4.5.2.1 </t>
  </si>
  <si>
    <t xml:space="preserve"> 4.6 </t>
  </si>
  <si>
    <t>SALA DE REUNIÃO</t>
  </si>
  <si>
    <t xml:space="preserve"> 4.6.1 </t>
  </si>
  <si>
    <t xml:space="preserve"> 4.6.1.1 </t>
  </si>
  <si>
    <t xml:space="preserve"> 4.6.2 </t>
  </si>
  <si>
    <t xml:space="preserve"> 4.6.2.1 </t>
  </si>
  <si>
    <t xml:space="preserve"> 4.6.2.2 </t>
  </si>
  <si>
    <t xml:space="preserve"> 4.6.3 </t>
  </si>
  <si>
    <t xml:space="preserve"> 4.6.3.1 </t>
  </si>
  <si>
    <t xml:space="preserve"> 4.6.4 </t>
  </si>
  <si>
    <t xml:space="preserve"> 4.6.4.1 </t>
  </si>
  <si>
    <t xml:space="preserve"> 4.6.4.2 </t>
  </si>
  <si>
    <t xml:space="preserve"> 4.6.5 </t>
  </si>
  <si>
    <t xml:space="preserve"> 4.6.5.1 </t>
  </si>
  <si>
    <t xml:space="preserve"> 4.6.5.2 </t>
  </si>
  <si>
    <t xml:space="preserve"> 4.6.5.3 </t>
  </si>
  <si>
    <t xml:space="preserve"> 4.6.5.4 </t>
  </si>
  <si>
    <t xml:space="preserve"> 4.6.6 </t>
  </si>
  <si>
    <t xml:space="preserve"> 4.6.6.1 </t>
  </si>
  <si>
    <t xml:space="preserve"> CSSO.044 </t>
  </si>
  <si>
    <t>PORTA DE CORRER EM MDF CARVALHO HANOVER</t>
  </si>
  <si>
    <t xml:space="preserve"> 4.7 </t>
  </si>
  <si>
    <t>ÁREA EXTERNA</t>
  </si>
  <si>
    <t xml:space="preserve"> 4.7.1 </t>
  </si>
  <si>
    <t xml:space="preserve"> 4.7.1.1 </t>
  </si>
  <si>
    <t xml:space="preserve"> CSSO.049 </t>
  </si>
  <si>
    <t>REVESTIMENTO COM CERÂMICA APLICADO EM PAREDE (TERRA CHAMPAGNE)</t>
  </si>
  <si>
    <t xml:space="preserve"> 4.7.3 </t>
  </si>
  <si>
    <t>MURO</t>
  </si>
  <si>
    <t xml:space="preserve"> 4.7.3.1 </t>
  </si>
  <si>
    <t xml:space="preserve"> CSSO.050 </t>
  </si>
  <si>
    <t>COMPLEMENTO DE VIDRO VINTAGE CONFORME PROJETO</t>
  </si>
  <si>
    <t xml:space="preserve"> 4.7.4 </t>
  </si>
  <si>
    <t xml:space="preserve"> 4.7.4.1 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</si>
  <si>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</si>
  <si>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</si>
  <si>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4.8 </t>
  </si>
  <si>
    <t xml:space="preserve"> 4.8.1 </t>
  </si>
  <si>
    <t xml:space="preserve"> 4.8.1.1 </t>
  </si>
  <si>
    <t xml:space="preserve"> 4.8.1.2 </t>
  </si>
  <si>
    <t xml:space="preserve"> 4.8.1.3 </t>
  </si>
  <si>
    <t xml:space="preserve"> 4.8.1.4 </t>
  </si>
  <si>
    <t xml:space="preserve"> 4.8.1.5 </t>
  </si>
  <si>
    <t xml:space="preserve"> 12558 </t>
  </si>
  <si>
    <t>Junção interna tipo "X" para perfilado, ( ref.: Mopa ou similar)</t>
  </si>
  <si>
    <t xml:space="preserve"> 4.8.1.6 </t>
  </si>
  <si>
    <t xml:space="preserve"> 12557 </t>
  </si>
  <si>
    <t>Junção interna tipo "T" para perfilado, ( ref.: Mopa ou similar)</t>
  </si>
  <si>
    <t xml:space="preserve"> 4.8.1.7 </t>
  </si>
  <si>
    <t xml:space="preserve"> ELE-PER-080 </t>
  </si>
  <si>
    <t>VERGALHÃO DE AÇO COM ROSCA TOTAL PARA PERFILADO, DIÂMETRO 1/4", INCLUSIVE FORNECIMENTO, FIXAÇÃO E INSTALAÇÃO</t>
  </si>
  <si>
    <t xml:space="preserve"> 4.8.1.8 </t>
  </si>
  <si>
    <t xml:space="preserve"> 4.8.1.9 </t>
  </si>
  <si>
    <t xml:space="preserve"> 063754 </t>
  </si>
  <si>
    <t>SAIDA HORIZONTAL PARA ELETRODUTO 1""</t>
  </si>
  <si>
    <t xml:space="preserve"> 4.8.1.10 </t>
  </si>
  <si>
    <t>Unidut cônico 3/4"</t>
  </si>
  <si>
    <t xml:space="preserve"> 4.8.1.11 </t>
  </si>
  <si>
    <t>Unidut 1"</t>
  </si>
  <si>
    <t xml:space="preserve"> 4.8.1.12 </t>
  </si>
  <si>
    <t xml:space="preserve"> 4.8.1.13 </t>
  </si>
  <si>
    <t xml:space="preserve"> 4.8.1.14 </t>
  </si>
  <si>
    <t xml:space="preserve"> 4.8.1.15 </t>
  </si>
  <si>
    <t xml:space="preserve"> ED-19510 </t>
  </si>
  <si>
    <t>ELETROCALHA LISA (100X50)MM EM CHAPA DE AÇO GALVANIZADO #18, COM TRATAMENTO PRÉ-ZINCADO, INCLUSIVE TAMPA DE ENCAIXE, FIXAÇÃO SUPERIOR, CONEXÕES E ACESSÓRIOS</t>
  </si>
  <si>
    <t xml:space="preserve"> 4.8.1.16 </t>
  </si>
  <si>
    <t xml:space="preserve"> 11.11.20 </t>
  </si>
  <si>
    <t>CURVA HORIZ. 90°  C/  TAMPA P/  ELETROCALHA  100X50 MM</t>
  </si>
  <si>
    <t xml:space="preserve"> 4.8.1.17 </t>
  </si>
  <si>
    <t>SAIDA HORIZONTAL PARA ELETRODUTO</t>
  </si>
  <si>
    <t xml:space="preserve"> 4.8.1.18 </t>
  </si>
  <si>
    <t xml:space="preserve"> 063748 </t>
  </si>
  <si>
    <t>EMENDA INTERNA PARA ELETROCALHA 100x50</t>
  </si>
  <si>
    <t xml:space="preserve"> 4.8.1.19 </t>
  </si>
  <si>
    <t xml:space="preserve"> 062572 </t>
  </si>
  <si>
    <t>SAIDA LATERAL SIMPLES PARA ELETRODUTO 3/4""</t>
  </si>
  <si>
    <t xml:space="preserve"> 4.8.1.20 </t>
  </si>
  <si>
    <t xml:space="preserve"> 4.8.1.21 </t>
  </si>
  <si>
    <t xml:space="preserve"> 91871 </t>
  </si>
  <si>
    <t>ELETRODUTO RÍGIDO ROSCÁVEL, PVC, DN 25 MM (3/4"), PARA CIRCUITOS TERMINAIS, INSTALADO EM PAREDE - FORNECIMENTO E INSTALAÇÃO. AF_12/2015</t>
  </si>
  <si>
    <t xml:space="preserve"> 4.8.1.22 </t>
  </si>
  <si>
    <t xml:space="preserve"> 91914 </t>
  </si>
  <si>
    <t>CURVA 90 GRAUS PARA ELETRODUTO, PVC, ROSCÁVEL, DN 25 MM (3/4"), PARA CIRCUITOS TERMINAIS, INSTALADA EM PAREDE - FORNECIMENTO E INSTALAÇÃO. AF_12/2015</t>
  </si>
  <si>
    <t xml:space="preserve"> 4.8.1.23 </t>
  </si>
  <si>
    <t xml:space="preserve"> 91872 </t>
  </si>
  <si>
    <t>ELETRODUTO RÍGIDO ROSCÁVEL, PVC, DN 32 MM (1"), PARA CIRCUITOS TERMINAIS, INSTALADO EM PAREDE - FORNECIMENTO E INSTALAÇÃO. AF_12/2015</t>
  </si>
  <si>
    <t xml:space="preserve"> 4.8.1.24 </t>
  </si>
  <si>
    <t xml:space="preserve"> 91905 </t>
  </si>
  <si>
    <t>CURVA 90 GRAUS PARA ELETRODUTO, PVC, ROSCÁVEL, DN 32 MM (1"), PARA CIRCUITOS TERMINAIS, INSTALADA EM LAJE - FORNECIMENTO E INSTALAÇÃO. AF_12/2015</t>
  </si>
  <si>
    <t xml:space="preserve"> 4.8.1.25 </t>
  </si>
  <si>
    <t>MANGUEIRA LISA REFORÇADA 3/4</t>
  </si>
  <si>
    <t xml:space="preserve"> 4.8.1.26 </t>
  </si>
  <si>
    <t xml:space="preserve"> CSSO.083 </t>
  </si>
  <si>
    <t>MANGUEIRA LISA REFORÇADA 1"</t>
  </si>
  <si>
    <t xml:space="preserve"> 4.8.1.27 </t>
  </si>
  <si>
    <t xml:space="preserve"> 4.8.1.28 </t>
  </si>
  <si>
    <t xml:space="preserve"> 93009 </t>
  </si>
  <si>
    <t>ELETRODUTO RÍGIDO ROSCÁVEL, PVC, DN 60 MM (2"), PARA REDE ENTERRADA DE DISTRIBUIÇÃO DE ENERGIA ELÉTRICA - FORNECIMENTO E INSTALAÇÃO. AF_12/2021</t>
  </si>
  <si>
    <t xml:space="preserve"> 4.8.1.29 </t>
  </si>
  <si>
    <t xml:space="preserve"> 93020 </t>
  </si>
  <si>
    <t>CURVA 90 GRAUS PARA ELETRODUTO, PVC, ROSCÁVEL, DN 60 MM (2"), PARA REDE ENTERRADA DE DISTRIBUIÇÃO DE ENERGIA ELÉTRICA - FORNECIMENTO E INSTALAÇÃO. AF_12/2021</t>
  </si>
  <si>
    <t xml:space="preserve"> 4.8.2 </t>
  </si>
  <si>
    <t>CAIXAS</t>
  </si>
  <si>
    <t xml:space="preserve"> 4.8.2.1 </t>
  </si>
  <si>
    <t xml:space="preserve"> 83387 </t>
  </si>
  <si>
    <t>CAIXA DE PASSAGEM PVC 4X2" - FORNECIMENTO E INSTALACAO</t>
  </si>
  <si>
    <t xml:space="preserve"> 4.8.2.2 </t>
  </si>
  <si>
    <t xml:space="preserve"> 83386 </t>
  </si>
  <si>
    <t>CAIXA DE PASSAGEM PVC 4X4" - FORNECIMENTO E INSTALACAO</t>
  </si>
  <si>
    <t xml:space="preserve"> 4.8.3 </t>
  </si>
  <si>
    <t xml:space="preserve"> 4.8.3.1 </t>
  </si>
  <si>
    <t xml:space="preserve"> 4.8.3.2 </t>
  </si>
  <si>
    <t xml:space="preserve"> 4.8.3.3 </t>
  </si>
  <si>
    <t xml:space="preserve"> 4.8.3.4 </t>
  </si>
  <si>
    <t xml:space="preserve"> 4.8.3.5 </t>
  </si>
  <si>
    <t xml:space="preserve"> 4.8.3.6 </t>
  </si>
  <si>
    <t xml:space="preserve"> 91928 </t>
  </si>
  <si>
    <t>CABO DE COBRE FLEXÍVEL ISOLADO, 4 MM², ANTI-CHAMA 450/750 V, PARA CIRCUITOS TERMINAIS - FORNECIMENTO E INSTALAÇÃO. AF_12/2015 (PRETO)</t>
  </si>
  <si>
    <t xml:space="preserve"> 4.8.3.7 </t>
  </si>
  <si>
    <t>CABO DE COBRE FLEXÍVEL ISOLADO, 4 MM², ANTI-CHAMA 450/750 V, PARA CIRCUITOS TERMINAIS - FORNECIMENTO E INSTALAÇÃO. AF_12/2015 (VERDE)</t>
  </si>
  <si>
    <t xml:space="preserve"> 4.8.3.8 </t>
  </si>
  <si>
    <t>CABO DE COBRE FLEXÍVEL ISOLADO, 6 MM², ANTI-CHAMA 450/750 V, PARA CIRCUITOS TERMINAIS - FORNECIMENTO E INSTALAÇÃO. AF_12/2015 (PRETO)</t>
  </si>
  <si>
    <t xml:space="preserve"> 4.8.3.9 </t>
  </si>
  <si>
    <t>CABO DE COBRE FLEXÍVEL ISOLADO, 6 MM², ANTI-CHAMA 450/750 V, PARA CIRCUITOS TERMINAIS - FORNECIMENTO E INSTALAÇÃO. AF_12/2015 (AZUL)</t>
  </si>
  <si>
    <t xml:space="preserve"> 4.8.3.10 </t>
  </si>
  <si>
    <t xml:space="preserve"> 4.8.3.11 </t>
  </si>
  <si>
    <t xml:space="preserve"> 91932 </t>
  </si>
  <si>
    <t>CABO DE COBRE FLEXÍVEL ISOLADO, 10 MM², ANTI-CHAMA 450/750 V, PARA CIRCUITOS TERMINAIS - FORNECIMENTO E INSTALAÇÃO. AF_12/2015 (PRETO)</t>
  </si>
  <si>
    <t xml:space="preserve"> 4.8.3.12 </t>
  </si>
  <si>
    <t>CABO DE COBRE FLEXÍVEL ISOLADO, 10 MM², ANTI-CHAMA 450/750 V, PARA CIRCUITOS TERMINAIS - FORNECIMENTO E INSTALAÇÃO. AF_12/2015 (AZUL)</t>
  </si>
  <si>
    <t xml:space="preserve"> 4.8.3.13 </t>
  </si>
  <si>
    <t>CABO DE COBRE FLEXÍVEL ISOLADO, 10 MM², ANTI-CHAMA 450/750 V, PARA CIRCUITOS TERMINAIS - FORNECIMENTO E INSTALAÇÃO. AF_12/2015 (VERDE)</t>
  </si>
  <si>
    <t xml:space="preserve"> 4.8.3.14 </t>
  </si>
  <si>
    <t xml:space="preserve"> 92987 </t>
  </si>
  <si>
    <t>CABO DE COBRE FLEXÍVEL ISOLADO, 50 MM², ANTI-CHAMA 450/750 V, PARA DISTRIBUIÇÃO - FORNECIMENTO E INSTALAÇÃO. AF_12/2015 (PRETO)</t>
  </si>
  <si>
    <t xml:space="preserve"> 4.8.3.15 </t>
  </si>
  <si>
    <t>CABO DE COBRE FLEXÍVEL ISOLADO, 50 MM², ANTI-CHAMA 450/750 V, PARA DISTRIBUIÇÃO - FORNECIMENTO E INSTALAÇÃO. AF_12/2015 (AZUL)</t>
  </si>
  <si>
    <t xml:space="preserve"> 4.8.3.16 </t>
  </si>
  <si>
    <t>CABO DE COBRE FLEXÍVEL ISOLADO, 50 MM², ANTI-CHAMA 450/750 V, PARA DISTRIBUIÇÃO - FORNECIMENTO E INSTALAÇÃO. AF_12/2015 (VERDE)</t>
  </si>
  <si>
    <t xml:space="preserve"> 4.8.4 </t>
  </si>
  <si>
    <t>LUMINÁRIAS</t>
  </si>
  <si>
    <t xml:space="preserve"> 4.8.4.1 </t>
  </si>
  <si>
    <t xml:space="preserve"> 071617 </t>
  </si>
  <si>
    <t>LUMINÁRIA DE EMBUTIR COM REFLETOR DE ALUMÍNIO E ALETAS 2X28W - INCLUSO CORTE NO FORRO</t>
  </si>
  <si>
    <t xml:space="preserve"> 4.8.4.2 </t>
  </si>
  <si>
    <t xml:space="preserve"> 060003 </t>
  </si>
  <si>
    <t>LUMINARIA/REFLETOR HOLOFOTE MICROLED SLIM 500W BRANCO FRIO</t>
  </si>
  <si>
    <t xml:space="preserve"> 4.8.5 </t>
  </si>
  <si>
    <t>QDC</t>
  </si>
  <si>
    <t xml:space="preserve"> 4.8.5.1 </t>
  </si>
  <si>
    <t xml:space="preserve"> 064602 </t>
  </si>
  <si>
    <t>QUADRO DE DISTRIBUICAO</t>
  </si>
  <si>
    <t xml:space="preserve"> 4.8.5.2 </t>
  </si>
  <si>
    <t xml:space="preserve"> 4.8.5.3 </t>
  </si>
  <si>
    <t xml:space="preserve"> 4.8.5.4 </t>
  </si>
  <si>
    <t xml:space="preserve"> 064818 </t>
  </si>
  <si>
    <t>DISPOSITIVO DIFERENCIAL DR ALTA SENSIB.(30mA)TETRAPOLAR 125A</t>
  </si>
  <si>
    <t xml:space="preserve"> 4.8.5.5 </t>
  </si>
  <si>
    <t xml:space="preserve"> ELE-DIS-048 </t>
  </si>
  <si>
    <t>DISJUNTOR TRIPOLAR TERMOMAGNÉTICO 10KA, DE 125A</t>
  </si>
  <si>
    <t xml:space="preserve"> 4.8.5.6 </t>
  </si>
  <si>
    <t xml:space="preserve"> ELE-DIS-066 </t>
  </si>
  <si>
    <t>DISJUNTOR BIPOLAR TERMOMAGNÉTICO 5KA, DE 32A</t>
  </si>
  <si>
    <t xml:space="preserve"> 4.8.5.7 </t>
  </si>
  <si>
    <t xml:space="preserve"> ELE-DIS-064 </t>
  </si>
  <si>
    <t>DISJUNTOR BIPOLAR TERMOMAGNÉTICO 5KA, DE 25A</t>
  </si>
  <si>
    <t xml:space="preserve"> 4.8.5.8 </t>
  </si>
  <si>
    <t xml:space="preserve"> ELE-DIS-014 </t>
  </si>
  <si>
    <t>DISJUNTOR MONOPOLAR TERMOMAGNÉTICO 5KA, DE 50A</t>
  </si>
  <si>
    <t xml:space="preserve"> 4.8.5.9 </t>
  </si>
  <si>
    <t xml:space="preserve"> ELE-DIS-011 </t>
  </si>
  <si>
    <t>DISJUNTOR MONOPOLAR TERMOMAGNÉTICO 5KA, DE 32A</t>
  </si>
  <si>
    <t xml:space="preserve"> 4.8.5.10 </t>
  </si>
  <si>
    <t xml:space="preserve"> 4.8.6 </t>
  </si>
  <si>
    <t xml:space="preserve"> 4.8.6.1 </t>
  </si>
  <si>
    <t xml:space="preserve"> 93141 </t>
  </si>
  <si>
    <t>PONTO DE TOMADA RESIDENCIAL INCLUINDO TOMADA 10A/250V, CAIXA ELÉTRICA, ELETRODUTO, CABO, RASGO, QUEBRA E CHUMBAMENTO. AF_01/2016 (2X4")</t>
  </si>
  <si>
    <t xml:space="preserve"> 4.8.6.2 </t>
  </si>
  <si>
    <t>PONTO DE TOMADA RESIDENCIAL INCLUINDO TOMADA 20A/250V, CAIXA ELÉTRICA, ELETRODUTO, CABO, RASGO, QUEBRA E CHUMBAMENTO. AF_01/2016</t>
  </si>
  <si>
    <t xml:space="preserve"> 4.8.6.3 </t>
  </si>
  <si>
    <t>PONTO DE TOMADA RESIDENCIAL INCLUINDO TOMADA 20A/250V, CAIXA ELÉTRICA, ELETRODUTO, CABO, RASGO, QUEBRA E CHUMBAMENTO. AF_01/2016 (VERMELHA - 2X4")</t>
  </si>
  <si>
    <t xml:space="preserve"> 4.8.6.4 </t>
  </si>
  <si>
    <t>PONTO DE TOMADA RESIDENCIAL INCLUINDO TOMADA 10A/250V, CAIXA ELÉTRICA, ELETRODUTO, CABO, RASGO, QUEBRA E CHUMBAMENTO. AF_01/2016 (4X4")</t>
  </si>
  <si>
    <t xml:space="preserve"> 4.8.6.5 </t>
  </si>
  <si>
    <t xml:space="preserve"> ELE-PLA-030 </t>
  </si>
  <si>
    <t>PLACA PARA CAIXA 2" X 4" PARA SAÍDA DE FIO</t>
  </si>
  <si>
    <t xml:space="preserve"> 4.8.6.6 </t>
  </si>
  <si>
    <t>INTERRUPTOR SIMPLES (1 MÓDULO), 10A/250V, INCLUINDO SUPORTE E PLACA - FORNECIMENTO E INSTALAÇÃO. AF_12/2015 (2X4")</t>
  </si>
  <si>
    <t xml:space="preserve"> 4.8.6.7 </t>
  </si>
  <si>
    <t xml:space="preserve"> 91959 </t>
  </si>
  <si>
    <t>INTERRUPTOR SIMPLES (2 MÓDULOS), 10A/250V, INCLUINDO SUPORTE E PLACA - FORNECIMENTO E INSTALAÇÃO. AF_12/2015 (2X4")</t>
  </si>
  <si>
    <t xml:space="preserve"> 4.8.6.8 </t>
  </si>
  <si>
    <t xml:space="preserve"> 91967 </t>
  </si>
  <si>
    <t>INTERRUPTOR SIMPLES (3 MÓDULOS), 10A/250V, INCLUINDO SUPORTE E PLACA - FORNECIMENTO E INSTALAÇÃO. AF_12/2015</t>
  </si>
  <si>
    <t xml:space="preserve"> 4.8.6.9 </t>
  </si>
  <si>
    <t xml:space="preserve"> ED-15777 </t>
  </si>
  <si>
    <t>CONJUNTO DE UM (1) INTERRUPTORES SIMPLES, CORRENTE 10A, TENSÃO 250V, (10A-250V), UM (1) INTERRUPTOR PARALELO, CORRENTE 10A, TENSÃO 250V, (10A-250V) E UMA (1) TOMADA PADRÃO, TRÊS (3) POLOS, CORRENTE 10A, TENSÃO 250V, (2P+T/10A-250V), COM PLACA 4"X2" DE TRÊS (3) POSTOS, INCLUSIVE FORNECIMENTO, INSTALAÇÃO, SUPORTE, MÓDULO E PLACA</t>
  </si>
  <si>
    <t xml:space="preserve"> 4.9 </t>
  </si>
  <si>
    <t>INSTALAÇÕES TELECOMUNICAÇÕES</t>
  </si>
  <si>
    <t xml:space="preserve"> 4.9.1 </t>
  </si>
  <si>
    <t xml:space="preserve"> 4.9.1.1 </t>
  </si>
  <si>
    <t xml:space="preserve"> ELE-PER-015 </t>
  </si>
  <si>
    <t>PERFILADO LISO (38X38)MM EM CHAPA DE AÇO GALVANIZADO #18, COM TRATAMENTO PRÉ-ZINCADO, INCLUSIVE TAMPA DE ENCAIXE, FIXAÇÃO SUPERIOR, CONEXÕES E ACESSÓRIOS</t>
  </si>
  <si>
    <t xml:space="preserve"> 4.9.1.2 </t>
  </si>
  <si>
    <t xml:space="preserve"> 4.9.1.3 </t>
  </si>
  <si>
    <t xml:space="preserve"> 4.9.1.4 </t>
  </si>
  <si>
    <t xml:space="preserve"> 38.07.134 </t>
  </si>
  <si>
    <t>Saída lateral simples, diâmetro de 1´</t>
  </si>
  <si>
    <t xml:space="preserve"> 4.9.1.5 </t>
  </si>
  <si>
    <t xml:space="preserve"> CSSO.078 </t>
  </si>
  <si>
    <t>SAIDA LATERAL SIMPLES PARA ELETRODUTO 2""</t>
  </si>
  <si>
    <t xml:space="preserve"> 4.9.1.6 </t>
  </si>
  <si>
    <t xml:space="preserve"> 95802 </t>
  </si>
  <si>
    <t>CONDULETE DE ALUMÍNIO, TIPO X, PARA ELETRODUTO DE AÇO GALVANIZADO DN 25 MM (1</t>
  </si>
  <si>
    <t xml:space="preserve"> 4.9.1.7 </t>
  </si>
  <si>
    <t xml:space="preserve"> 97536 </t>
  </si>
  <si>
    <t>TUBO DE AÇO GALVANIZADO COM COSTURA, CLASSE MÉDIA, CONEXÃO ROSQUEADA, DN 25 (1"), INSTALADO EM RAMAIS  E SUB-RAMAIS DE GÁS - FORNECIMENTO E INSTALAÇÃO. AF_10/2020</t>
  </si>
  <si>
    <t xml:space="preserve"> 4.9.1.8 </t>
  </si>
  <si>
    <t xml:space="preserve"> 4.9.1.9 </t>
  </si>
  <si>
    <t xml:space="preserve"> 4.9.1.10 </t>
  </si>
  <si>
    <t xml:space="preserve"> 4.9.1.11 </t>
  </si>
  <si>
    <t xml:space="preserve"> 4.9.1.12 </t>
  </si>
  <si>
    <t xml:space="preserve"> CSSO.084 </t>
  </si>
  <si>
    <t>TOMADA DE REDE COM DUAS RJ-45 CAT 5E CONJUNTO COM PLACA, SUPORTE E MODULO (4x4'</t>
  </si>
  <si>
    <t xml:space="preserve"> 4.9.1.13 </t>
  </si>
  <si>
    <t xml:space="preserve"> 4.9.1.14 </t>
  </si>
  <si>
    <t xml:space="preserve"> ELE-PER-060 </t>
  </si>
  <si>
    <t>SUPORTE OU GANCHO DE LUMINÁRIA PARA PERFILADO (38X38)MM, TIPO CURTO, EM CHAPA DE AÇO COM TRATAMENTO PRÉ-ZINCADO, INCLUSIVE ACESSÓRIOS E FIXAÇÃO</t>
  </si>
  <si>
    <t xml:space="preserve"> 4.9.1.15 </t>
  </si>
  <si>
    <t xml:space="preserve"> 12140 </t>
  </si>
  <si>
    <t>Abraçadeira metálica tipo "D" de 1"</t>
  </si>
  <si>
    <t xml:space="preserve"> 4.9.1.16 </t>
  </si>
  <si>
    <t xml:space="preserve"> 4.9.1.17 </t>
  </si>
  <si>
    <t xml:space="preserve"> 12495 </t>
  </si>
  <si>
    <t>Porca sextavada 1/4", bicromatizada</t>
  </si>
  <si>
    <t xml:space="preserve"> 4.9.1.18 </t>
  </si>
  <si>
    <t xml:space="preserve"> 4.9.1.19 </t>
  </si>
  <si>
    <t xml:space="preserve"> 4.9.2 </t>
  </si>
  <si>
    <t>CABOS DE REDE</t>
  </si>
  <si>
    <t xml:space="preserve"> 4.9.2.1 </t>
  </si>
  <si>
    <t xml:space="preserve"> 070626 </t>
  </si>
  <si>
    <t>CABO UTP-4P, CAT. 6 , 24 AWG</t>
  </si>
  <si>
    <t xml:space="preserve"> 4.10 </t>
  </si>
  <si>
    <t>ALTERAÇÕES COMPLEMENTARES DAS INSTALAÇÕES DO 3° PAVIMENTO</t>
  </si>
  <si>
    <t xml:space="preserve"> 4.10.1 </t>
  </si>
  <si>
    <t xml:space="preserve"> 4.10.1.1 </t>
  </si>
  <si>
    <t xml:space="preserve"> 4.10.1.2 </t>
  </si>
  <si>
    <t xml:space="preserve"> 4.10.1.3 </t>
  </si>
  <si>
    <t xml:space="preserve"> 063583 </t>
  </si>
  <si>
    <t>SUPORTE SUSPENSAO VERTICAL PARA ELETROCALHA 100 x 50 mm</t>
  </si>
  <si>
    <t xml:space="preserve"> 4.10.1.4 </t>
  </si>
  <si>
    <t xml:space="preserve"> 4.10.1.5 </t>
  </si>
  <si>
    <t xml:space="preserve"> 38.22.620 </t>
  </si>
  <si>
    <t>Tampa de encaixe para eletrocalha, galvanizada a fogo, L= 100mm</t>
  </si>
  <si>
    <t xml:space="preserve"> 4.10.1.6 </t>
  </si>
  <si>
    <t xml:space="preserve"> 063441 </t>
  </si>
  <si>
    <t>LEITOS - TIRANTE ACO ROSQUEADO 1/4"" x 1,0m</t>
  </si>
  <si>
    <t xml:space="preserve"> 4.10.1.7 </t>
  </si>
  <si>
    <t xml:space="preserve"> 12494 </t>
  </si>
  <si>
    <t>Parafuso cabeça lentilha auto-travante 1/4" x 3/4", bicromatizada</t>
  </si>
  <si>
    <t xml:space="preserve"> 4.10.1.8 </t>
  </si>
  <si>
    <t xml:space="preserve"> 4.10.1.9 </t>
  </si>
  <si>
    <t xml:space="preserve"> 4.10.1.10 </t>
  </si>
  <si>
    <t xml:space="preserve"> 063614 </t>
  </si>
  <si>
    <t>SAIDA HORIZONTAL PARA ELETRODUTO 1 1/2""</t>
  </si>
  <si>
    <t xml:space="preserve"> 4.10.1.11 </t>
  </si>
  <si>
    <t xml:space="preserve"> 063613 </t>
  </si>
  <si>
    <t>SAIDA HORIZONTAL PARA ELETRODUTO 2""</t>
  </si>
  <si>
    <t xml:space="preserve"> 4.10.1.12 </t>
  </si>
  <si>
    <t xml:space="preserve"> 73976/006 </t>
  </si>
  <si>
    <t>TUBO DE AÇO GALVANIZADO COM COSTURA 1.1/2" (40MM), INCLUSIVE CONEXOES - FORNECIMENTO E INSTALACAO</t>
  </si>
  <si>
    <t xml:space="preserve"> 4.10.1.13 </t>
  </si>
  <si>
    <t xml:space="preserve"> 92341 </t>
  </si>
  <si>
    <t>TUBO DE AÇO GALVANIZADO COM COSTURA, CLASSE MÉDIA, DN 50 (2"), CONEXÃO ROSQUEADA, INSTALADO EM PRUMADAS - FORNECIMENTO E INSTALAÇÃO. AF_10/2020</t>
  </si>
  <si>
    <t xml:space="preserve"> 4.10.1.14 </t>
  </si>
  <si>
    <t>Unidut 2"</t>
  </si>
  <si>
    <t xml:space="preserve"> 4.10.1.15 </t>
  </si>
  <si>
    <t>Unidut 1.1/2"</t>
  </si>
  <si>
    <t xml:space="preserve"> 4.10.1.16 </t>
  </si>
  <si>
    <t xml:space="preserve"> 4.10.1.17 </t>
  </si>
  <si>
    <t>Unidut reto 1.1/2"</t>
  </si>
  <si>
    <t xml:space="preserve"> 4.10.1.18 </t>
  </si>
  <si>
    <t xml:space="preserve"> ED-17957 </t>
  </si>
  <si>
    <t>CONDULETE DE ALUMÍNIO, TIPO "B", DIÂMETRO DE SAÍDA 1.1/2" (40MM), EXCLUSIVE MÓDULO E PLACA, INCLUSIVE FIXAÇÃO</t>
  </si>
  <si>
    <t xml:space="preserve"> 4.10.1.19 </t>
  </si>
  <si>
    <t xml:space="preserve"> ED-17958 </t>
  </si>
  <si>
    <t>CONDULETE DE ALUMÍNIO, TIPO "B", DIÂMETRO DE SAÍDA 2" (50MM), EXCLUSIVE MÓDULO E PLACA, INCLUSIVE FIXAÇÃO</t>
  </si>
  <si>
    <t xml:space="preserve"> 4.10.1.20 </t>
  </si>
  <si>
    <t xml:space="preserve"> 071155 </t>
  </si>
  <si>
    <t>CURVA DE 90 GRAUS AÇO GALVANIZADO DIAM. 2"</t>
  </si>
  <si>
    <t xml:space="preserve"> 4.10.1.21 </t>
  </si>
  <si>
    <t xml:space="preserve"> 4.10.1.22 </t>
  </si>
  <si>
    <t xml:space="preserve"> 11819 </t>
  </si>
  <si>
    <t>Abraçadeira metálica tipo "D" de 2"</t>
  </si>
  <si>
    <t xml:space="preserve"> 4.10.1.23 </t>
  </si>
  <si>
    <t xml:space="preserve"> 9427 </t>
  </si>
  <si>
    <t>Abraçadeira metálica tipo "D" de 1 1/2"</t>
  </si>
  <si>
    <t xml:space="preserve"> 4.10.1.24 </t>
  </si>
  <si>
    <t xml:space="preserve"> 4.10.1.25 </t>
  </si>
  <si>
    <t xml:space="preserve"> 068209 </t>
  </si>
  <si>
    <t>CAIXA DE PASSAGEM METALICA 20x20x10cm STAMPLAC</t>
  </si>
  <si>
    <t xml:space="preserve"> 5 </t>
  </si>
  <si>
    <t>4° PAVIMENTO</t>
  </si>
  <si>
    <t xml:space="preserve"> 5.1 </t>
  </si>
  <si>
    <t>GESTÃO DE PESSOAS</t>
  </si>
  <si>
    <t xml:space="preserve"> 5.1.1 </t>
  </si>
  <si>
    <t>RETIRADAS E DEMOLIÇÕES</t>
  </si>
  <si>
    <t xml:space="preserve"> 5.1.1.1 </t>
  </si>
  <si>
    <t xml:space="preserve"> 72142 </t>
  </si>
  <si>
    <t>RETIRADA DE PORTA</t>
  </si>
  <si>
    <t xml:space="preserve"> 5.1.1.2 </t>
  </si>
  <si>
    <t xml:space="preserve"> 5.1.1.3 </t>
  </si>
  <si>
    <t xml:space="preserve"> 5.1.2 </t>
  </si>
  <si>
    <t xml:space="preserve"> 5.1.2.1 </t>
  </si>
  <si>
    <t xml:space="preserve"> 5.1.2.2 </t>
  </si>
  <si>
    <t xml:space="preserve"> DIV-PAI-005 </t>
  </si>
  <si>
    <t>DIVISÓRIA PISO/TETO</t>
  </si>
  <si>
    <t xml:space="preserve"> 5.1.3 </t>
  </si>
  <si>
    <t xml:space="preserve"> 5.1.3.1 </t>
  </si>
  <si>
    <t xml:space="preserve"> 022236 </t>
  </si>
  <si>
    <t>RETIRADA REVESTIMENTO EM PASTILHAS</t>
  </si>
  <si>
    <t xml:space="preserve"> 5.1.3.2 </t>
  </si>
  <si>
    <t xml:space="preserve"> 5.1.3.3 </t>
  </si>
  <si>
    <t xml:space="preserve"> 5.1.3.4 </t>
  </si>
  <si>
    <t xml:space="preserve"> 5.1.4 </t>
  </si>
  <si>
    <t xml:space="preserve"> 5.1.4.1 </t>
  </si>
  <si>
    <t xml:space="preserve"> 5.2 </t>
  </si>
  <si>
    <t xml:space="preserve"> 5.2.1 </t>
  </si>
  <si>
    <t xml:space="preserve"> 5.2.1.1 </t>
  </si>
  <si>
    <t xml:space="preserve"> 060504 </t>
  </si>
  <si>
    <t>PERFILADO PERFURADO 38x38mm</t>
  </si>
  <si>
    <t xml:space="preserve"> 5.2.1.2 </t>
  </si>
  <si>
    <t xml:space="preserve"> 5.2.1.3 </t>
  </si>
  <si>
    <t xml:space="preserve"> 5.2.1.4 </t>
  </si>
  <si>
    <t xml:space="preserve"> 5.2.1.5 </t>
  </si>
  <si>
    <t xml:space="preserve"> 5.2.1.6 </t>
  </si>
  <si>
    <t xml:space="preserve"> 5.2.1.7 </t>
  </si>
  <si>
    <t xml:space="preserve"> 5.2.1.8 </t>
  </si>
  <si>
    <t xml:space="preserve"> 5.2.1.9 </t>
  </si>
  <si>
    <t xml:space="preserve"> 5.2.1.10 </t>
  </si>
  <si>
    <t xml:space="preserve"> 5.2.1.11 </t>
  </si>
  <si>
    <t xml:space="preserve"> 5.2.1.12 </t>
  </si>
  <si>
    <t xml:space="preserve"> 5.2.1.13 </t>
  </si>
  <si>
    <t xml:space="preserve"> 5.2.1.14 </t>
  </si>
  <si>
    <t xml:space="preserve"> 5.2.1.15 </t>
  </si>
  <si>
    <t xml:space="preserve"> 5.2.1.16 </t>
  </si>
  <si>
    <t xml:space="preserve"> 5.2.1.17 </t>
  </si>
  <si>
    <t xml:space="preserve"> 5.2.2 </t>
  </si>
  <si>
    <t xml:space="preserve"> 5.2.2.1 </t>
  </si>
  <si>
    <t xml:space="preserve"> 5.2.2.2 </t>
  </si>
  <si>
    <t xml:space="preserve"> 5.2.2.3 </t>
  </si>
  <si>
    <t xml:space="preserve"> 5.2.2.4 </t>
  </si>
  <si>
    <t xml:space="preserve"> 5.2.2.5 </t>
  </si>
  <si>
    <t xml:space="preserve"> 5.2.3 </t>
  </si>
  <si>
    <t xml:space="preserve"> 5.2.3.1 </t>
  </si>
  <si>
    <t xml:space="preserve"> 12832 </t>
  </si>
  <si>
    <t>LUMINÁRIA LED EQUIVALENTE 60W</t>
  </si>
  <si>
    <t xml:space="preserve"> 5.2.4 </t>
  </si>
  <si>
    <t xml:space="preserve"> 5.2.4.1 </t>
  </si>
  <si>
    <t xml:space="preserve"> 5.2.4.2 </t>
  </si>
  <si>
    <t xml:space="preserve"> 5.2.5 </t>
  </si>
  <si>
    <t xml:space="preserve"> 5.2.5.1 </t>
  </si>
  <si>
    <t>PONTO DE TOMADA RESIDENCIAL INCLUINDO TOMADA 10A/250V, CAIXA ELÉTRICA, ELETRODUTO, CABO, RASGO, QUEBRA E CHUMBAMENTO. AF_01/2016</t>
  </si>
  <si>
    <t xml:space="preserve"> 5.2.5.2 </t>
  </si>
  <si>
    <t xml:space="preserve"> 92023 </t>
  </si>
  <si>
    <t>INTERRUPTOR SIMPLES (1 MÓDULO) COM 1 TOMADA DE EMBUTIR 2P+T 10 A,  INCLUINDO SUPORTE E PLACA - FORNECIMENTO E INSTALAÇÃO. AF_12/2015</t>
  </si>
  <si>
    <t xml:space="preserve"> 5.2.5.3 </t>
  </si>
  <si>
    <t xml:space="preserve"> 92004 </t>
  </si>
  <si>
    <t>TOMADA MÉDIA DE EMBUTIR (2 MÓDULOS), 2P+T 10 A, INCLUINDO SUPORTE E PLACA - FORNECIMENTO E INSTALAÇÃO. AF_12/2015</t>
  </si>
  <si>
    <t xml:space="preserve"> 5.2.5.4 </t>
  </si>
  <si>
    <t xml:space="preserve"> CSSO.085 </t>
  </si>
  <si>
    <t>CANALETA DLP EVOLUTIVA (150X50)</t>
  </si>
  <si>
    <t xml:space="preserve"> 5.2.5.5 </t>
  </si>
  <si>
    <t xml:space="preserve"> CSSO.070 </t>
  </si>
  <si>
    <t>TOMADA DUPLA P/ CANALETA</t>
  </si>
  <si>
    <t xml:space="preserve"> 5.2.5.6 </t>
  </si>
  <si>
    <t xml:space="preserve"> 92029 </t>
  </si>
  <si>
    <t>INTERRUPTOR PARALELO (1 MÓDULO) COM 1 TOMADA DE EMBUTIR 2P+T 10 A,  INCLUINDO SUPORTE E PLACA - FORNECIMENTO E INSTALAÇÃO. AF_12/2015</t>
  </si>
  <si>
    <t xml:space="preserve"> 5.2.5.7 </t>
  </si>
  <si>
    <t xml:space="preserve"> 98308 </t>
  </si>
  <si>
    <t>TOMADA PARA TELEFONE RJ11 - FORNECIMENTO E INSTALAÇÃO. AF_11/2019</t>
  </si>
  <si>
    <t xml:space="preserve"> 5.2.5.8 </t>
  </si>
  <si>
    <t xml:space="preserve"> 98307 </t>
  </si>
  <si>
    <t>TOMADA DE REDE RJ45 - FORNECIMENTO E INSTALAÇÃO. AF_11/2019</t>
  </si>
  <si>
    <t xml:space="preserve"> 5.2.5.9 </t>
  </si>
  <si>
    <t xml:space="preserve"> 97591 </t>
  </si>
  <si>
    <t>LUMINÁRIA TIPO PLAFON REDONDO COM VIDRO FOSCO, DE SOBREPOR, COM 2 LÂMPADAS FLUORESCENTES DE 15 W, SEM REATOR - FORNECIMENTO E INSTALAÇÃO. AF_02/2020</t>
  </si>
  <si>
    <t xml:space="preserve"> 5.3 </t>
  </si>
  <si>
    <t>INSTALAÇÕES DE TELECOMUNICAÇÃO</t>
  </si>
  <si>
    <t xml:space="preserve"> 5.3.1 </t>
  </si>
  <si>
    <t xml:space="preserve"> 5.3.1.1 </t>
  </si>
  <si>
    <t>Perfilado (38x38X3000)mm perfurado</t>
  </si>
  <si>
    <t xml:space="preserve"> 5.3.1.2 </t>
  </si>
  <si>
    <t xml:space="preserve"> 5.3.1.3 </t>
  </si>
  <si>
    <t xml:space="preserve"> 5.3.1.4 </t>
  </si>
  <si>
    <t xml:space="preserve"> 5.3.1.5 </t>
  </si>
  <si>
    <t xml:space="preserve"> 062575 </t>
  </si>
  <si>
    <t>SAIDA LATERAL SIMPLES PARA ELETRODUTO 1""</t>
  </si>
  <si>
    <t xml:space="preserve"> 5.3.1.6 </t>
  </si>
  <si>
    <t xml:space="preserve"> 5.3.1.7 </t>
  </si>
  <si>
    <t xml:space="preserve"> 5.3.1.8 </t>
  </si>
  <si>
    <t xml:space="preserve"> 5.3.1.9 </t>
  </si>
  <si>
    <t xml:space="preserve"> 5.3.1.10 </t>
  </si>
  <si>
    <t>Unidut cônico 1.1/2"</t>
  </si>
  <si>
    <t xml:space="preserve"> 5.3.1.11 </t>
  </si>
  <si>
    <t xml:space="preserve"> 061803 </t>
  </si>
  <si>
    <t>BUCHA E ARRUELA 3/4""</t>
  </si>
  <si>
    <t>CJ</t>
  </si>
  <si>
    <t xml:space="preserve"> 5.3.1.12 </t>
  </si>
  <si>
    <t xml:space="preserve"> 061513 </t>
  </si>
  <si>
    <t>BUCHA E ARRUELA 1.1/2""</t>
  </si>
  <si>
    <t xml:space="preserve"> 5.3.1.13 </t>
  </si>
  <si>
    <t xml:space="preserve"> 95801 </t>
  </si>
  <si>
    <t>CONDULETE DE ALUMÍNIO, TIPO X, PARA ELETRODUTO DE AÇO GALVANIZADO DN 20 MM (3/4</t>
  </si>
  <si>
    <t xml:space="preserve"> 5.3.1.14 </t>
  </si>
  <si>
    <t xml:space="preserve"> 92688 </t>
  </si>
  <si>
    <t>TUBO DE AÇO GALVANIZADO COM COSTURA, CLASSE MÉDIA, CONEXÃO ROSQUEADA, DN 20 (3/4"), INSTALADO EM RAMAIS E SUB-RAMAIS DE GÁS - FORNECIMENTO E INSTALAÇÃO. AF_10/2020</t>
  </si>
  <si>
    <t xml:space="preserve"> 5.3.1.15 </t>
  </si>
  <si>
    <t xml:space="preserve"> 92653 </t>
  </si>
  <si>
    <t>TUBO DE AÇO GALVANIZADO COM COSTURA, CLASSE MÉDIA, CONEXÃO ROSQUEADA, DN 40 (1 1/2"), INSTALADO EM REDE DE ALIMENTAÇÃO PARA SPRINKLER - FORNECIMENTO E INSTALAÇÃO. AF_10/2020</t>
  </si>
  <si>
    <t xml:space="preserve"> 5.3.1.16 </t>
  </si>
  <si>
    <t>Unidut 3/4"</t>
  </si>
  <si>
    <t xml:space="preserve"> 5.3.1.17 </t>
  </si>
  <si>
    <t xml:space="preserve"> 071151 </t>
  </si>
  <si>
    <t>CURVA DE 90 GRAUS AÇO GALVANIZADO DIAM.3/4"</t>
  </si>
  <si>
    <t xml:space="preserve"> 5.3.1.18 </t>
  </si>
  <si>
    <t xml:space="preserve"> 5.3.1.19 </t>
  </si>
  <si>
    <t xml:space="preserve"> 052101 </t>
  </si>
  <si>
    <t>CURVA 90 GALVANIZADA 3/4""</t>
  </si>
  <si>
    <t xml:space="preserve"> 5.3.1.20 </t>
  </si>
  <si>
    <t xml:space="preserve"> CSSO.081 </t>
  </si>
  <si>
    <t>PARAFUSO SEXTAVADO C/ BUCHA S8</t>
  </si>
  <si>
    <t xml:space="preserve"> 704 </t>
  </si>
  <si>
    <t>Fornecimento e instalação de bucha de nylon s10 (ref. vl - 1.80 valemam ou similar)</t>
  </si>
  <si>
    <t xml:space="preserve"> 5.3.1.21 </t>
  </si>
  <si>
    <t xml:space="preserve"> 5.3.1.22 </t>
  </si>
  <si>
    <t xml:space="preserve"> 5.3.1.23 </t>
  </si>
  <si>
    <t xml:space="preserve"> 5.3.2 </t>
  </si>
  <si>
    <t>CABOS REDE</t>
  </si>
  <si>
    <t xml:space="preserve"> 5.3.2.1 </t>
  </si>
  <si>
    <t xml:space="preserve"> 6 </t>
  </si>
  <si>
    <t>6° PAVIMENTO</t>
  </si>
  <si>
    <t xml:space="preserve"> 6.1 </t>
  </si>
  <si>
    <t>SALA DE ESPERA</t>
  </si>
  <si>
    <t xml:space="preserve"> 6.1.1 </t>
  </si>
  <si>
    <t>DEMOLIÇÕES, RETIRADAS E ARREMATES</t>
  </si>
  <si>
    <t xml:space="preserve"> 6.1.1.1 </t>
  </si>
  <si>
    <t xml:space="preserve"> CSSO. 014 </t>
  </si>
  <si>
    <t>DESMONTAGEM DE DIVISÓRIA (COM APROVEITAMENTO)</t>
  </si>
  <si>
    <t xml:space="preserve"> 6.1.1.3 </t>
  </si>
  <si>
    <t xml:space="preserve"> 6.1.1.4 </t>
  </si>
  <si>
    <t>RETIRADA DE FOLHAS DE PORTA DE PASSAGEM OU JANELA</t>
  </si>
  <si>
    <t xml:space="preserve"> 6.1.1.5 </t>
  </si>
  <si>
    <t xml:space="preserve"> 023500 </t>
  </si>
  <si>
    <t>RECOMPOSICAO E ARREMATES EM ALVENARIAS TIJ.FURADOS 10cm</t>
  </si>
  <si>
    <t xml:space="preserve"> 6.1.2 </t>
  </si>
  <si>
    <t xml:space="preserve"> 6.1.2.1 </t>
  </si>
  <si>
    <t xml:space="preserve"> 6.1.2.2 </t>
  </si>
  <si>
    <t xml:space="preserve"> 88497 </t>
  </si>
  <si>
    <t>APLICAÇÃO E LIXAMENTO DE MASSA LÁTEX EM PAREDES, DUAS DEMÃOS. AF_06/2014</t>
  </si>
  <si>
    <t xml:space="preserve"> 6.1.2.3 </t>
  </si>
  <si>
    <t xml:space="preserve"> 100740 </t>
  </si>
  <si>
    <t>PINTURA EM COR BRANCO ACETINADO</t>
  </si>
  <si>
    <t xml:space="preserve"> 6.1.3 </t>
  </si>
  <si>
    <t>REVESTIMENTO</t>
  </si>
  <si>
    <t xml:space="preserve"> 6.1.3.1 </t>
  </si>
  <si>
    <t xml:space="preserve"> 87795 </t>
  </si>
  <si>
    <t>EMBOÇO OU MASSA ÚNICA EM ARGAMASSA INDUSTRIALIZADA, PREPARO MECÂNICO E APLICAÇÃO COM EQUIPAMENTO DE MISTURA E PROJEÇÃO DE 1,5 M3/H DE ARGAMASSA EM PANOS CEGOS DE FACHADA (SEM PRESENÇA DE VÃOS), ESPESSURA DE 25 MM. AF_06/2014</t>
  </si>
  <si>
    <t xml:space="preserve"> 6.1.3.2 </t>
  </si>
  <si>
    <t xml:space="preserve"> CSSO.062 </t>
  </si>
  <si>
    <t>REVESTIMENTO EM MARMORE CARRARA</t>
  </si>
  <si>
    <t xml:space="preserve"> 6.1.4 </t>
  </si>
  <si>
    <t xml:space="preserve"> 6.1.4.1 </t>
  </si>
  <si>
    <t xml:space="preserve"> 98685 </t>
  </si>
  <si>
    <t>RODAPÉ EM GRANITO, ALTURA 10 CM. AF_09/2020</t>
  </si>
  <si>
    <t xml:space="preserve"> 6.1.5 </t>
  </si>
  <si>
    <t xml:space="preserve"> 6.1.5.1 </t>
  </si>
  <si>
    <t xml:space="preserve"> 180602 </t>
  </si>
  <si>
    <t>PINTURA PVA EM 3 DEMAOS + MASSA+ FUNDO PREPARADOR TETO GESSO</t>
  </si>
  <si>
    <t xml:space="preserve"> 6.2 </t>
  </si>
  <si>
    <t>ASSESOR DA SUPERINTENDÊNCIA</t>
  </si>
  <si>
    <t xml:space="preserve"> 6.2.1 </t>
  </si>
  <si>
    <t xml:space="preserve"> 6.2.1.1 </t>
  </si>
  <si>
    <t xml:space="preserve"> 96370 </t>
  </si>
  <si>
    <t>PAREDE COM PLACAS DE GESSO ACARTONADO (DRYWALL), PARA USO INTERNO, COM UMA FACE SIMPLES E ESTRUTURA METÁLICA COM GUIAS SIMPLES, SEM VÃOS. AF_06/2017_P</t>
  </si>
  <si>
    <t xml:space="preserve"> 6.2.1.2 </t>
  </si>
  <si>
    <t xml:space="preserve"> 14.40.040 </t>
  </si>
  <si>
    <t>Recolocação de divisórias em chapas com montantes metálicos</t>
  </si>
  <si>
    <t xml:space="preserve"> 6.2.1.3 </t>
  </si>
  <si>
    <t xml:space="preserve"> 6.2.2 </t>
  </si>
  <si>
    <t xml:space="preserve"> 6.2.2.1 </t>
  </si>
  <si>
    <t xml:space="preserve"> 220917 </t>
  </si>
  <si>
    <t>RODAPE DE GRANITO</t>
  </si>
  <si>
    <t xml:space="preserve"> 6.2.3 </t>
  </si>
  <si>
    <t xml:space="preserve"> 6.2.3.1 </t>
  </si>
  <si>
    <t xml:space="preserve"> 6.2.3.2 </t>
  </si>
  <si>
    <t xml:space="preserve"> 6.3 </t>
  </si>
  <si>
    <t xml:space="preserve"> 6.3.1 </t>
  </si>
  <si>
    <t xml:space="preserve"> 6.3.1.1 </t>
  </si>
  <si>
    <t xml:space="preserve"> 6.3.1.2 </t>
  </si>
  <si>
    <t xml:space="preserve"> 6.3.1.3 </t>
  </si>
  <si>
    <t xml:space="preserve"> 6.3.1.4 </t>
  </si>
  <si>
    <t xml:space="preserve"> 6.3.1.5 </t>
  </si>
  <si>
    <t xml:space="preserve"> 6.3.1.6 </t>
  </si>
  <si>
    <t xml:space="preserve"> 6.3.1.7 </t>
  </si>
  <si>
    <t xml:space="preserve"> 6.3.1.8 </t>
  </si>
  <si>
    <t xml:space="preserve"> 6.3.1.9 </t>
  </si>
  <si>
    <t xml:space="preserve"> 6.3.1.10 </t>
  </si>
  <si>
    <t xml:space="preserve"> 6.3.1.11 </t>
  </si>
  <si>
    <t xml:space="preserve"> CSSO.071 </t>
  </si>
  <si>
    <t>Caixa de passagem em alumínio para piso 4" x 4" - Fornecimento e assentamento</t>
  </si>
  <si>
    <t xml:space="preserve"> 6.3.1.12 </t>
  </si>
  <si>
    <t xml:space="preserve"> 6.3.1.13 </t>
  </si>
  <si>
    <t xml:space="preserve"> 6.3.1.14 </t>
  </si>
  <si>
    <t xml:space="preserve"> 6.3.1.15 </t>
  </si>
  <si>
    <t xml:space="preserve"> 6.3.1.16 </t>
  </si>
  <si>
    <t xml:space="preserve"> 6.3.1.17 </t>
  </si>
  <si>
    <t xml:space="preserve"> 6.3.1.18 </t>
  </si>
  <si>
    <t xml:space="preserve"> 6.3.1.19 </t>
  </si>
  <si>
    <t xml:space="preserve"> 6.3.1.20 </t>
  </si>
  <si>
    <t>Unidut reto  1.1/2"</t>
  </si>
  <si>
    <t xml:space="preserve"> 6.3.1.21 </t>
  </si>
  <si>
    <t xml:space="preserve"> 6.3.1.22 </t>
  </si>
  <si>
    <t xml:space="preserve"> 6.3.1.23 </t>
  </si>
  <si>
    <t xml:space="preserve"> CSSO.065 </t>
  </si>
  <si>
    <t>CONDULETE MÚLTIPLO COM TAMPA + TAMPÃO</t>
  </si>
  <si>
    <t xml:space="preserve"> 6.3.2 </t>
  </si>
  <si>
    <t xml:space="preserve"> 6.3.2.1 </t>
  </si>
  <si>
    <t xml:space="preserve"> 6.3.2.2 </t>
  </si>
  <si>
    <t xml:space="preserve"> 6.3.2.3 </t>
  </si>
  <si>
    <t xml:space="preserve"> 6.3.2.4 </t>
  </si>
  <si>
    <t xml:space="preserve"> 6.3.2.5 </t>
  </si>
  <si>
    <t xml:space="preserve"> 6.3.2.6 </t>
  </si>
  <si>
    <t xml:space="preserve"> 6.3.2.7 </t>
  </si>
  <si>
    <t xml:space="preserve"> 6.3.2.8 </t>
  </si>
  <si>
    <t xml:space="preserve"> 6.3.3 </t>
  </si>
  <si>
    <t xml:space="preserve"> 6.3.3.2 </t>
  </si>
  <si>
    <t xml:space="preserve"> CSSO. 018 </t>
  </si>
  <si>
    <t>LUMINÁRIA EMBUTIDA - FLUORESCENTE E INCANDESCENTE</t>
  </si>
  <si>
    <t xml:space="preserve"> 6.3.4 </t>
  </si>
  <si>
    <t xml:space="preserve"> 6.3.4.1 </t>
  </si>
  <si>
    <t xml:space="preserve"> 023318 </t>
  </si>
  <si>
    <t>QUADRO DISTRIBUICAO 6º PAVIMENTO</t>
  </si>
  <si>
    <t xml:space="preserve"> 6.3.4.2 </t>
  </si>
  <si>
    <t xml:space="preserve"> 6.3.4.3 </t>
  </si>
  <si>
    <t xml:space="preserve"> 6.3.4.4 </t>
  </si>
  <si>
    <t xml:space="preserve"> CSSO.075 </t>
  </si>
  <si>
    <t>DISJUNTOR TRIPOLAR TERMOMAGNÉTICO 5KA, DE 63A</t>
  </si>
  <si>
    <t xml:space="preserve"> 6.3.4.5 </t>
  </si>
  <si>
    <t xml:space="preserve"> 6.3.4.6 </t>
  </si>
  <si>
    <t xml:space="preserve"> 6.3.4.7 </t>
  </si>
  <si>
    <t xml:space="preserve"> CSSO.074 </t>
  </si>
  <si>
    <t>DISJUNTOR TRIPOLAR TERMOMAGNÉTICO 5KA, DE 80A</t>
  </si>
  <si>
    <t xml:space="preserve"> 6.3.5 </t>
  </si>
  <si>
    <t xml:space="preserve"> 6.3.5.1 </t>
  </si>
  <si>
    <t xml:space="preserve"> CSSO.077 </t>
  </si>
  <si>
    <t>INTERRUPTOR PARALELO (2 MÓDULOS) COM 1 TOMADA DE EMBUTIR 2P+T 10 A,  INCLUINDO SUPORTE E PLACA - FORNECIMENTO E INSTALAÇÃO. AF_12/2015</t>
  </si>
  <si>
    <t xml:space="preserve"> 6.3.5.2 </t>
  </si>
  <si>
    <t xml:space="preserve"> 91977 </t>
  </si>
  <si>
    <t>INTERRUPTOR SIMPLES (6 MÓDULOS), 10A/250V, INCLUINDO SUPORTE E PLACA - FORNECIMENTO E INSTALAÇÃO. AF_12/2015</t>
  </si>
  <si>
    <t xml:space="preserve"> 6.3.5.3 </t>
  </si>
  <si>
    <t xml:space="preserve"> 91975 </t>
  </si>
  <si>
    <t>INTERRUPTOR SIMPLES (4 MÓDULOS), 10A/250V, INCLUINDO SUPORTE E PLACA - FORNECIMENTO E INSTALAÇÃO. AF_12/2015</t>
  </si>
  <si>
    <t xml:space="preserve"> 6.3.5.4 </t>
  </si>
  <si>
    <t>INTERRUPTOR SIMPLES (1 MÓDULO) COM 1 TOMADA DE EMBUTIR 2P+T 10 A,  INCLUINDO SUPORTE E PLACA - FORNECIMENTO E INSTALAÇÃO. AF_12/2015 (PISO)</t>
  </si>
  <si>
    <t xml:space="preserve"> 6.3.5.5 </t>
  </si>
  <si>
    <t xml:space="preserve"> 6.3.5.6 </t>
  </si>
  <si>
    <t xml:space="preserve"> 6.3.5.7 </t>
  </si>
  <si>
    <t xml:space="preserve"> 6.3.5.8 </t>
  </si>
  <si>
    <t xml:space="preserve"> 6.3.5.9 </t>
  </si>
  <si>
    <t xml:space="preserve"> 6.4 </t>
  </si>
  <si>
    <t xml:space="preserve"> 6.4.1 </t>
  </si>
  <si>
    <t xml:space="preserve"> 6.4.1.1 </t>
  </si>
  <si>
    <t xml:space="preserve"> 6.4.1.2 </t>
  </si>
  <si>
    <t xml:space="preserve"> 6.4.1.3 </t>
  </si>
  <si>
    <t xml:space="preserve"> 6.4.1.4 </t>
  </si>
  <si>
    <t xml:space="preserve"> 6.4.1.5 </t>
  </si>
  <si>
    <t xml:space="preserve"> 6.4.1.6 </t>
  </si>
  <si>
    <t xml:space="preserve"> 6.4.1.7 </t>
  </si>
  <si>
    <t xml:space="preserve"> 6.4.1.8 </t>
  </si>
  <si>
    <t xml:space="preserve"> 6.4.1.9 </t>
  </si>
  <si>
    <t xml:space="preserve"> 6.4.1.10 </t>
  </si>
  <si>
    <t xml:space="preserve"> 6.4.1.11 </t>
  </si>
  <si>
    <t xml:space="preserve"> 6.4.1.12 </t>
  </si>
  <si>
    <t xml:space="preserve"> 6.4.1.14 </t>
  </si>
  <si>
    <t xml:space="preserve"> 070646 </t>
  </si>
  <si>
    <t>CAIXA DE PASSAGEM METÁLICA DE EMBUTIR 20X20X10 CM</t>
  </si>
  <si>
    <t xml:space="preserve"> 6.4.2 </t>
  </si>
  <si>
    <t xml:space="preserve"> 6.4.2.1 </t>
  </si>
  <si>
    <t xml:space="preserve"> 6.5 </t>
  </si>
  <si>
    <t>PLACA</t>
  </si>
  <si>
    <t xml:space="preserve"> 6.5.1 </t>
  </si>
  <si>
    <t xml:space="preserve"> 7153 </t>
  </si>
  <si>
    <t>Placa em aço inox escovado d=1,00m</t>
  </si>
  <si>
    <t xml:space="preserve"> 7 </t>
  </si>
  <si>
    <t>INSTALAÇÕES DE AR CONDICIONADO ( COMPREENDE O 2º E 4º PAVIMENTO)</t>
  </si>
  <si>
    <t xml:space="preserve"> 7.1 </t>
  </si>
  <si>
    <t>INFRAESTUTURA E REVISÕES</t>
  </si>
  <si>
    <t xml:space="preserve"> 7.1.1 </t>
  </si>
  <si>
    <t xml:space="preserve"> 017403 </t>
  </si>
  <si>
    <t>TRANSPORTE HORIZONTAL DE EQUIPAMENTOS - ATE 10m</t>
  </si>
  <si>
    <t xml:space="preserve"> 7.1.2 </t>
  </si>
  <si>
    <t xml:space="preserve"> 88264 </t>
  </si>
  <si>
    <t>ELETRICISTA COM ENCARGOS COMPLEMENTARES</t>
  </si>
  <si>
    <t xml:space="preserve"> 7.1.3 </t>
  </si>
  <si>
    <t xml:space="preserve"> 022087 </t>
  </si>
  <si>
    <t>RETIRADA E REMOCAO DE EQUIPAMENTOS AR COND.SPLIT+INSTALACOES</t>
  </si>
  <si>
    <t xml:space="preserve"> 88267 </t>
  </si>
  <si>
    <t>ENCANADOR OU BOMBEIRO HIDRÁULICO COM ENCARGOS COMPLEMENTARES</t>
  </si>
  <si>
    <t xml:space="preserve"> 7.1.5 </t>
  </si>
  <si>
    <t xml:space="preserve"> 011583 </t>
  </si>
  <si>
    <t>PESSOAL TECNICO MECANICO REFRIGERACAO</t>
  </si>
  <si>
    <t xml:space="preserve"> 7.1.6 </t>
  </si>
  <si>
    <t xml:space="preserve"> 230846 </t>
  </si>
  <si>
    <t>SEDOP</t>
  </si>
  <si>
    <t>Revisão de ponto de ar condicionado</t>
  </si>
  <si>
    <t>PT</t>
  </si>
  <si>
    <t xml:space="preserve"> 7.1.8 </t>
  </si>
  <si>
    <t xml:space="preserve"> 61.15.060 </t>
  </si>
  <si>
    <t>Válvula de balanceamento diâmetro 1 " a 2-1/2"</t>
  </si>
  <si>
    <t xml:space="preserve"> 7.1.9 </t>
  </si>
  <si>
    <t xml:space="preserve"> ARC-VAL-005 </t>
  </si>
  <si>
    <t>VÁLVULA SOLENÓIDE 2/3 VIAS NF. 3/8" BSP</t>
  </si>
  <si>
    <t xml:space="preserve"> 7.1.10 </t>
  </si>
  <si>
    <t xml:space="preserve"> ARC-FIL-010 </t>
  </si>
  <si>
    <t>FILTRO TIPO "Y" EM BRONZE, DIÂMETRO DE 3/4" NPT</t>
  </si>
  <si>
    <t xml:space="preserve"> 92906 </t>
  </si>
  <si>
    <t>UNIÃO, EM FERRO GALVANIZADO, CONEXÃO ROSQUEADA, DN 25 (1"), INSTALADO EM RAMAIS E SUB-RAMAIS DE GÁS - FORNECIMENTO E INSTALAÇÃO. AF_10/2020</t>
  </si>
  <si>
    <t xml:space="preserve"> 7.1.11 </t>
  </si>
  <si>
    <t xml:space="preserve"> ARC-VAL-025 </t>
  </si>
  <si>
    <t>VÁLVULA DE ESFERA EM LATÃO, DIÂMETRO DE 1" NPT</t>
  </si>
  <si>
    <t xml:space="preserve"> 7.1.12 </t>
  </si>
  <si>
    <t xml:space="preserve"> 7.1.13 </t>
  </si>
  <si>
    <t xml:space="preserve"> ARC-FIL-015 </t>
  </si>
  <si>
    <t>FILTRO TIPO "Y" EM BRONZE, DIÂMETRO DE 1" NPT</t>
  </si>
  <si>
    <t xml:space="preserve"> 7.1.14 </t>
  </si>
  <si>
    <t xml:space="preserve"> 070147 </t>
  </si>
  <si>
    <t>VALVULA DE BALANCEAMENTO E CONTROLE,ROSCAVEIS 3/4""</t>
  </si>
  <si>
    <t xml:space="preserve"> 7.1.15 </t>
  </si>
  <si>
    <t xml:space="preserve"> ARC-VAL-020 </t>
  </si>
  <si>
    <t>VÁLVULA DE ESFERA EM LATÃO, DIÂMETRO DE 3/4" NPT</t>
  </si>
  <si>
    <t xml:space="preserve"> 7.1.16 </t>
  </si>
  <si>
    <t xml:space="preserve"> 7.1.17 </t>
  </si>
  <si>
    <t xml:space="preserve"> 92905 </t>
  </si>
  <si>
    <t>UNIÃO, EM FERRO GALVANIZADO, CONEXÃO ROSQUEADA, DN 20 (3/4"), INSTALADO EM RAMAIS E SUB-RAMAIS DE GÁS - FORNECIMENTO E INSTALAÇÃO. AF_10/2020</t>
  </si>
  <si>
    <t xml:space="preserve"> 7.1.19 </t>
  </si>
  <si>
    <t xml:space="preserve"> 070357 </t>
  </si>
  <si>
    <t>VALVULA 3 VIAS ELETRICA PROPORCIONAL 1.1/4""/CV L19</t>
  </si>
  <si>
    <t xml:space="preserve"> 7.2 </t>
  </si>
  <si>
    <t>MÁQUINAS</t>
  </si>
  <si>
    <t xml:space="preserve"> 7.2.1 </t>
  </si>
  <si>
    <t xml:space="preserve"> 070444 </t>
  </si>
  <si>
    <t>AR CONDICIONADO SPLIT HI-WALL 12.000 BTU'S</t>
  </si>
  <si>
    <t xml:space="preserve"> 7.2.2 </t>
  </si>
  <si>
    <t xml:space="preserve"> 43.07.340 </t>
  </si>
  <si>
    <t>Ar condicionado a frio, tipo split parede com capacidade de 18.000 BTU/h</t>
  </si>
  <si>
    <t xml:space="preserve"> 7.2.3 </t>
  </si>
  <si>
    <t xml:space="preserve"> 070479 </t>
  </si>
  <si>
    <t>AR CONDICIONADO SPLIT PISO/TETO CARRIER 24.000 BTU'S</t>
  </si>
  <si>
    <t xml:space="preserve"> 7.2.4 </t>
  </si>
  <si>
    <t xml:space="preserve"> 43.07.390 </t>
  </si>
  <si>
    <t>Ar condicionado a frio, tipo split piso teto com capacidade de 36.000 BTU/h</t>
  </si>
  <si>
    <t xml:space="preserve"> 8 </t>
  </si>
  <si>
    <t>TROCA DE REJUNTE ´DAS VARANDAS (PISO E TETO)</t>
  </si>
  <si>
    <t xml:space="preserve"> 8.1 </t>
  </si>
  <si>
    <t xml:space="preserve"> 18.06.410 </t>
  </si>
  <si>
    <t>Rejuntamento em placas cerâmicas com argamassa industrializada para rejunte, juntas acima de 3 até 5 mm</t>
  </si>
  <si>
    <t xml:space="preserve"> 9 </t>
  </si>
  <si>
    <t>DESMOBILIZAÇÃO</t>
  </si>
  <si>
    <t xml:space="preserve"> 9.1 </t>
  </si>
  <si>
    <t xml:space="preserve"> 210023 </t>
  </si>
  <si>
    <t>LIMPEZA FINAL DE OBRAS</t>
  </si>
  <si>
    <t>Total sem BDI</t>
  </si>
  <si>
    <t>Total do BDI</t>
  </si>
  <si>
    <t>Total Geral</t>
  </si>
  <si>
    <t>OBRA: REFORMA DO EDIFÍCIO SEDE DO SERVIÇO NACIONAL DE APRENDIZAGEM DO COOPERATIVISMO-SESCOOP/MG 
 ENDEREÇO: RUA CERARÁ, 771, STA. EFIGÊNICA, BH/MG</t>
  </si>
  <si>
    <t>B.D.I.</t>
  </si>
  <si>
    <t>Orçamento Sintético</t>
  </si>
  <si>
    <t>Valor total sem BDI</t>
  </si>
  <si>
    <r>
      <rPr>
        <b/>
        <sz val="9.5"/>
        <rFont val="Arial"/>
        <family val="2"/>
      </rPr>
      <t>CÁLCULO DO BDI - ACÓRDÃO TCU 2622/2013</t>
    </r>
  </si>
  <si>
    <r>
      <rPr>
        <b/>
        <sz val="9.5"/>
        <rFont val="Arial"/>
        <family val="2"/>
      </rPr>
      <t>Itens Admissíveis</t>
    </r>
  </si>
  <si>
    <r>
      <rPr>
        <b/>
        <sz val="9.5"/>
        <rFont val="Arial"/>
        <family val="2"/>
      </rPr>
      <t>Intervalos  admissíveis sem justificativa</t>
    </r>
  </si>
  <si>
    <r>
      <rPr>
        <b/>
        <sz val="9.5"/>
        <rFont val="Arial"/>
        <family val="2"/>
      </rPr>
      <t>Índices adotados</t>
    </r>
  </si>
  <si>
    <r>
      <rPr>
        <sz val="9.5"/>
        <rFont val="Arial MT"/>
        <family val="2"/>
      </rPr>
      <t>Administração Central (AC)</t>
    </r>
  </si>
  <si>
    <r>
      <rPr>
        <sz val="9.5"/>
        <rFont val="Arial MT"/>
        <family val="2"/>
      </rPr>
      <t>De 3,00% até 5,50%</t>
    </r>
  </si>
  <si>
    <r>
      <rPr>
        <sz val="9.5"/>
        <rFont val="Arial MT"/>
        <family val="2"/>
      </rPr>
      <t>Seguro e Garantia (S+G)</t>
    </r>
  </si>
  <si>
    <r>
      <rPr>
        <sz val="9.5"/>
        <rFont val="Arial MT"/>
        <family val="2"/>
      </rPr>
      <t>De 0,80% até 1,00%</t>
    </r>
  </si>
  <si>
    <r>
      <rPr>
        <sz val="9.5"/>
        <rFont val="Arial MT"/>
        <family val="2"/>
      </rPr>
      <t>Risco (R)</t>
    </r>
  </si>
  <si>
    <r>
      <rPr>
        <sz val="9.5"/>
        <rFont val="Arial MT"/>
        <family val="2"/>
      </rPr>
      <t>De 0,97% até 1,27%</t>
    </r>
  </si>
  <si>
    <r>
      <rPr>
        <sz val="9.5"/>
        <rFont val="Arial MT"/>
        <family val="2"/>
      </rPr>
      <t>Despesas financeiras (DF)</t>
    </r>
  </si>
  <si>
    <r>
      <rPr>
        <sz val="9.5"/>
        <rFont val="Arial MT"/>
        <family val="2"/>
      </rPr>
      <t>De 0,59% até 1,39%</t>
    </r>
  </si>
  <si>
    <r>
      <rPr>
        <sz val="9.5"/>
        <rFont val="Arial MT"/>
        <family val="2"/>
      </rPr>
      <t>Lucro (L)</t>
    </r>
  </si>
  <si>
    <r>
      <rPr>
        <sz val="9.5"/>
        <rFont val="Arial MT"/>
        <family val="2"/>
      </rPr>
      <t>De 6,16 até 8,96%</t>
    </r>
  </si>
  <si>
    <r>
      <rPr>
        <sz val="9.5"/>
        <rFont val="Arial MT"/>
        <family val="2"/>
      </rPr>
      <t>Tributos (T)</t>
    </r>
  </si>
  <si>
    <r>
      <rPr>
        <sz val="9.5"/>
        <rFont val="Arial MT"/>
        <family val="2"/>
      </rPr>
      <t>PIS 0,65%</t>
    </r>
  </si>
  <si>
    <r>
      <rPr>
        <sz val="9.5"/>
        <rFont val="Arial MT"/>
        <family val="2"/>
      </rPr>
      <t>De   5,65%   até   8,65% (Sem CPRB)</t>
    </r>
  </si>
  <si>
    <r>
      <rPr>
        <sz val="9.5"/>
        <rFont val="Arial MT"/>
        <family val="2"/>
      </rPr>
      <t>PIS</t>
    </r>
  </si>
  <si>
    <r>
      <rPr>
        <sz val="9.5"/>
        <rFont val="Arial MT"/>
        <family val="2"/>
      </rPr>
      <t>COFINS 3,00%</t>
    </r>
  </si>
  <si>
    <r>
      <rPr>
        <sz val="9.5"/>
        <rFont val="Arial MT"/>
        <family val="2"/>
      </rPr>
      <t>COFINS</t>
    </r>
  </si>
  <si>
    <r>
      <rPr>
        <sz val="9.5"/>
        <rFont val="Arial MT"/>
        <family val="2"/>
      </rPr>
      <t>ISS de 2% a 5%</t>
    </r>
  </si>
  <si>
    <r>
      <rPr>
        <sz val="9.5"/>
        <rFont val="Arial MT"/>
        <family val="2"/>
      </rPr>
      <t>ISSQN</t>
    </r>
  </si>
  <si>
    <r>
      <rPr>
        <sz val="9.5"/>
        <rFont val="Arial MT"/>
        <family val="2"/>
      </rPr>
      <t xml:space="preserve">CPRB        4,50%
</t>
    </r>
    <r>
      <rPr>
        <sz val="9.5"/>
        <rFont val="Arial MT"/>
        <family val="2"/>
      </rPr>
      <t xml:space="preserve">(Caso            seja
</t>
    </r>
    <r>
      <rPr>
        <sz val="9.5"/>
        <rFont val="Arial MT"/>
        <family val="2"/>
      </rPr>
      <t>optante          pela desoneração)</t>
    </r>
  </si>
  <si>
    <r>
      <rPr>
        <sz val="9.5"/>
        <rFont val="Arial MT"/>
        <family val="2"/>
      </rPr>
      <t>CPRB</t>
    </r>
  </si>
  <si>
    <r>
      <rPr>
        <b/>
        <sz val="9.5"/>
        <rFont val="Arial"/>
        <family val="2"/>
      </rPr>
      <t>BDI CALCULADO</t>
    </r>
    <r>
      <rPr>
        <sz val="9.5"/>
        <rFont val="Times New Roman"/>
        <family val="1"/>
      </rPr>
      <t xml:space="preserve">       </t>
    </r>
    <r>
      <rPr>
        <b/>
        <sz val="9.5"/>
        <rFont val="Arial"/>
        <family val="2"/>
      </rPr>
      <t>&gt;</t>
    </r>
  </si>
  <si>
    <t>BDI = ((1+AC+S+R+G)*(1+DF)*(1+L)/(1-T))-1</t>
  </si>
  <si>
    <t xml:space="preserve">
OBRA: REFORMA DO EDIFÍCIO SEDE DO SERVIÇO NACIONAL DE APRENDIZAGEM DO COOPERATIVISMO-SESCOOP/MG 
 ENDEREÇO: RUA CERARÁ, 771, STA. EFIGÊNICA, BH/MG</t>
  </si>
  <si>
    <t>Cronograma Físico e Financeiro</t>
  </si>
  <si>
    <t>Total Por Etapa</t>
  </si>
  <si>
    <t>30 DIAS</t>
  </si>
  <si>
    <t>60 DIAS</t>
  </si>
  <si>
    <t>90 DIAS</t>
  </si>
  <si>
    <t>120 DIAS</t>
  </si>
  <si>
    <t>150 DIAS</t>
  </si>
  <si>
    <t>180 DIAS</t>
  </si>
  <si>
    <t>Porcentagem</t>
  </si>
  <si>
    <t>Custo</t>
  </si>
  <si>
    <t>Porcentagem Acumulado</t>
  </si>
  <si>
    <t>Custo Acumulado</t>
  </si>
  <si>
    <t>CONVITE Nº 005/2022</t>
  </si>
  <si>
    <t>DATA: 31/08/2022 - 14:00 HS</t>
  </si>
  <si>
    <t>PROPOSTA: 3108/0822</t>
  </si>
  <si>
    <t>DATA: 31/08/2022 - 14:00 HS - PROPOSTA: 3108/0822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</si>
</sst>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.5"/>
      <name val="Arial"/>
      <family val="2"/>
    </font>
    <font>
      <sz val="9.5"/>
      <name val="Arial MT"/>
    </font>
    <font>
      <sz val="9.5"/>
      <name val="Arial MT"/>
      <family val="2"/>
    </font>
    <font>
      <sz val="9.5"/>
      <name val="Times New Roman"/>
      <family val="1"/>
    </font>
    <font>
      <b/>
      <sz val="10"/>
      <color rgb="FF000000"/>
      <name val="Times New Roman"/>
      <family val="1"/>
    </font>
    <font>
      <sz val="9"/>
      <name val="Arial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1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1"/>
    </font>
    <font>
      <sz val="8"/>
      <color rgb="FF000000"/>
      <name val="Arial"/>
      <family val="1"/>
    </font>
    <font>
      <sz val="8"/>
      <name val="Arial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theme="0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D8D8D8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5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5" tint="-0.249977111117893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8" fillId="6" borderId="19" xfId="3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left" vertical="top" wrapText="1"/>
    </xf>
    <xf numFmtId="10" fontId="7" fillId="0" borderId="19" xfId="2" applyNumberFormat="1" applyFont="1" applyFill="1" applyBorder="1" applyAlignment="1">
      <alignment horizontal="center" vertical="center" wrapText="1"/>
    </xf>
    <xf numFmtId="0" fontId="7" fillId="0" borderId="19" xfId="3" applyFill="1" applyBorder="1" applyAlignment="1">
      <alignment horizontal="left" vertical="top" wrapText="1"/>
    </xf>
    <xf numFmtId="0" fontId="9" fillId="0" borderId="19" xfId="3" applyFont="1" applyFill="1" applyBorder="1" applyAlignment="1">
      <alignment horizontal="left" vertical="center" wrapText="1"/>
    </xf>
    <xf numFmtId="10" fontId="12" fillId="6" borderId="19" xfId="2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Border="1"/>
    <xf numFmtId="9" fontId="2" fillId="4" borderId="24" xfId="0" applyNumberFormat="1" applyFont="1" applyFill="1" applyBorder="1" applyAlignment="1">
      <alignment horizontal="right" vertical="top" wrapText="1"/>
    </xf>
    <xf numFmtId="10" fontId="3" fillId="4" borderId="2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2" fillId="4" borderId="25" xfId="0" applyNumberFormat="1" applyFont="1" applyFill="1" applyBorder="1" applyAlignment="1">
      <alignment horizontal="right" vertical="top" wrapText="1"/>
    </xf>
    <xf numFmtId="43" fontId="3" fillId="4" borderId="26" xfId="1" applyFont="1" applyFill="1" applyBorder="1" applyAlignment="1">
      <alignment horizontal="right" vertical="top" wrapText="1"/>
    </xf>
    <xf numFmtId="9" fontId="3" fillId="4" borderId="27" xfId="0" applyNumberFormat="1" applyFont="1" applyFill="1" applyBorder="1" applyAlignment="1">
      <alignment horizontal="right" vertical="top" wrapText="1"/>
    </xf>
    <xf numFmtId="9" fontId="2" fillId="4" borderId="27" xfId="0" applyNumberFormat="1" applyFont="1" applyFill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43" fontId="3" fillId="4" borderId="2" xfId="1" applyFont="1" applyFill="1" applyBorder="1" applyAlignment="1">
      <alignment horizontal="right" vertical="top" wrapText="1"/>
    </xf>
    <xf numFmtId="10" fontId="2" fillId="4" borderId="2" xfId="0" applyNumberFormat="1" applyFont="1" applyFill="1" applyBorder="1" applyAlignment="1">
      <alignment horizontal="right" vertical="top" wrapText="1"/>
    </xf>
    <xf numFmtId="10" fontId="2" fillId="4" borderId="27" xfId="0" applyNumberFormat="1" applyFont="1" applyFill="1" applyBorder="1" applyAlignment="1">
      <alignment horizontal="right" vertical="top" wrapText="1"/>
    </xf>
    <xf numFmtId="9" fontId="3" fillId="4" borderId="2" xfId="0" applyNumberFormat="1" applyFont="1" applyFill="1" applyBorder="1" applyAlignment="1">
      <alignment horizontal="right" vertical="top" wrapText="1"/>
    </xf>
    <xf numFmtId="43" fontId="3" fillId="4" borderId="10" xfId="1" applyFont="1" applyFill="1" applyBorder="1" applyAlignment="1">
      <alignment horizontal="right" vertical="top" wrapText="1"/>
    </xf>
    <xf numFmtId="9" fontId="3" fillId="4" borderId="28" xfId="0" applyNumberFormat="1" applyFont="1" applyFill="1" applyBorder="1" applyAlignment="1">
      <alignment horizontal="right" vertical="top" wrapText="1"/>
    </xf>
    <xf numFmtId="43" fontId="2" fillId="4" borderId="27" xfId="1" applyFont="1" applyFill="1" applyBorder="1" applyAlignment="1">
      <alignment horizontal="right" vertical="top" wrapText="1"/>
    </xf>
    <xf numFmtId="10" fontId="3" fillId="4" borderId="2" xfId="1" applyNumberFormat="1" applyFont="1" applyFill="1" applyBorder="1" applyAlignment="1">
      <alignment horizontal="right" vertical="top" wrapText="1"/>
    </xf>
    <xf numFmtId="43" fontId="3" fillId="4" borderId="10" xfId="0" applyNumberFormat="1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left" vertical="top" wrapText="1"/>
    </xf>
    <xf numFmtId="10" fontId="5" fillId="2" borderId="2" xfId="0" applyNumberFormat="1" applyFont="1" applyFill="1" applyBorder="1" applyAlignment="1">
      <alignment horizontal="right" vertical="top" wrapText="1"/>
    </xf>
    <xf numFmtId="10" fontId="5" fillId="2" borderId="28" xfId="0" applyNumberFormat="1" applyFont="1" applyFill="1" applyBorder="1" applyAlignment="1">
      <alignment horizontal="right" vertical="top" wrapText="1"/>
    </xf>
    <xf numFmtId="43" fontId="5" fillId="2" borderId="2" xfId="0" applyNumberFormat="1" applyFont="1" applyFill="1" applyBorder="1" applyAlignment="1">
      <alignment horizontal="right" vertical="top" wrapText="1"/>
    </xf>
    <xf numFmtId="10" fontId="5" fillId="2" borderId="2" xfId="1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3" fontId="4" fillId="2" borderId="0" xfId="0" applyNumberFormat="1" applyFont="1" applyFill="1" applyBorder="1" applyAlignment="1">
      <alignment horizontal="center" vertical="top" wrapText="1"/>
    </xf>
    <xf numFmtId="44" fontId="0" fillId="0" borderId="30" xfId="0" applyNumberFormat="1" applyBorder="1"/>
    <xf numFmtId="0" fontId="5" fillId="2" borderId="29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10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/>
    <xf numFmtId="43" fontId="15" fillId="5" borderId="2" xfId="0" applyNumberFormat="1" applyFont="1" applyFill="1" applyBorder="1"/>
    <xf numFmtId="10" fontId="15" fillId="5" borderId="2" xfId="2" applyNumberFormat="1" applyFont="1" applyFill="1" applyBorder="1" applyAlignment="1">
      <alignment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4" fontId="19" fillId="4" borderId="2" xfId="0" applyNumberFormat="1" applyFont="1" applyFill="1" applyBorder="1" applyAlignment="1">
      <alignment horizontal="right" vertical="center" wrapText="1"/>
    </xf>
    <xf numFmtId="2" fontId="15" fillId="0" borderId="2" xfId="0" applyNumberFormat="1" applyFont="1" applyBorder="1" applyAlignment="1">
      <alignment vertical="center"/>
    </xf>
    <xf numFmtId="43" fontId="15" fillId="0" borderId="2" xfId="1" applyFont="1" applyBorder="1" applyAlignment="1">
      <alignment vertical="center"/>
    </xf>
    <xf numFmtId="10" fontId="15" fillId="4" borderId="2" xfId="2" applyNumberFormat="1" applyFont="1" applyFill="1" applyBorder="1" applyAlignment="1">
      <alignment vertical="center"/>
    </xf>
    <xf numFmtId="4" fontId="19" fillId="5" borderId="2" xfId="0" applyNumberFormat="1" applyFont="1" applyFill="1" applyBorder="1" applyAlignment="1">
      <alignment horizontal="right" vertical="center" wrapText="1"/>
    </xf>
    <xf numFmtId="2" fontId="15" fillId="5" borderId="2" xfId="0" applyNumberFormat="1" applyFont="1" applyFill="1" applyBorder="1" applyAlignment="1">
      <alignment vertical="center"/>
    </xf>
    <xf numFmtId="43" fontId="15" fillId="5" borderId="2" xfId="1" applyFont="1" applyFill="1" applyBorder="1" applyAlignment="1">
      <alignment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/>
    <xf numFmtId="0" fontId="20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43" fontId="15" fillId="0" borderId="0" xfId="0" applyNumberFormat="1" applyFont="1"/>
    <xf numFmtId="0" fontId="16" fillId="2" borderId="2" xfId="0" applyFont="1" applyFill="1" applyBorder="1" applyAlignment="1">
      <alignment horizontal="center" wrapText="1"/>
    </xf>
    <xf numFmtId="4" fontId="16" fillId="2" borderId="11" xfId="0" applyNumberFormat="1" applyFont="1" applyFill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6" fillId="2" borderId="13" xfId="0" applyFont="1" applyFill="1" applyBorder="1" applyAlignment="1">
      <alignment horizontal="right" vertical="center" wrapText="1"/>
    </xf>
    <xf numFmtId="43" fontId="16" fillId="2" borderId="11" xfId="1" applyFont="1" applyFill="1" applyBorder="1" applyAlignment="1">
      <alignment horizontal="right" vertical="center" wrapText="1"/>
    </xf>
    <xf numFmtId="43" fontId="15" fillId="0" borderId="12" xfId="1" applyFont="1" applyBorder="1" applyAlignment="1">
      <alignment horizontal="right" vertical="center" wrapText="1"/>
    </xf>
    <xf numFmtId="43" fontId="15" fillId="0" borderId="13" xfId="1" applyFont="1" applyBorder="1" applyAlignment="1">
      <alignment horizontal="right" vertical="center" wrapText="1"/>
    </xf>
    <xf numFmtId="43" fontId="16" fillId="2" borderId="11" xfId="0" applyNumberFormat="1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1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center" vertical="top" wrapText="1"/>
    </xf>
    <xf numFmtId="0" fontId="0" fillId="0" borderId="32" xfId="0" applyBorder="1"/>
    <xf numFmtId="0" fontId="8" fillId="6" borderId="18" xfId="3" applyFont="1" applyFill="1" applyBorder="1" applyAlignment="1">
      <alignment horizontal="center" vertical="center" wrapText="1"/>
    </xf>
    <xf numFmtId="0" fontId="8" fillId="6" borderId="17" xfId="3" applyFont="1" applyFill="1" applyBorder="1" applyAlignment="1">
      <alignment horizontal="center" vertical="center" wrapText="1"/>
    </xf>
    <xf numFmtId="0" fontId="8" fillId="6" borderId="1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6" borderId="14" xfId="3" applyFont="1" applyFill="1" applyBorder="1" applyAlignment="1">
      <alignment horizontal="center" vertical="top" wrapText="1"/>
    </xf>
    <xf numFmtId="0" fontId="8" fillId="6" borderId="15" xfId="3" applyFont="1" applyFill="1" applyBorder="1" applyAlignment="1">
      <alignment horizontal="center" vertical="top" wrapText="1"/>
    </xf>
    <xf numFmtId="0" fontId="8" fillId="6" borderId="16" xfId="3" applyFont="1" applyFill="1" applyBorder="1" applyAlignment="1">
      <alignment horizontal="center" vertical="top" wrapText="1"/>
    </xf>
    <xf numFmtId="0" fontId="8" fillId="6" borderId="17" xfId="3" applyFont="1" applyFill="1" applyBorder="1" applyAlignment="1">
      <alignment horizontal="center" vertical="top" wrapText="1"/>
    </xf>
    <xf numFmtId="0" fontId="9" fillId="0" borderId="18" xfId="3" applyFont="1" applyFill="1" applyBorder="1" applyAlignment="1">
      <alignment horizontal="left" vertical="top" wrapText="1"/>
    </xf>
    <xf numFmtId="0" fontId="9" fillId="0" borderId="17" xfId="3" applyFont="1" applyFill="1" applyBorder="1" applyAlignment="1">
      <alignment horizontal="left" vertical="top" wrapText="1"/>
    </xf>
    <xf numFmtId="0" fontId="9" fillId="0" borderId="16" xfId="3" applyFont="1" applyFill="1" applyBorder="1" applyAlignment="1">
      <alignment horizontal="left" vertical="top" wrapText="1"/>
    </xf>
    <xf numFmtId="10" fontId="7" fillId="0" borderId="20" xfId="2" applyNumberFormat="1" applyFont="1" applyFill="1" applyBorder="1" applyAlignment="1">
      <alignment horizontal="center" vertical="center" wrapText="1"/>
    </xf>
    <xf numFmtId="10" fontId="7" fillId="0" borderId="21" xfId="2" applyNumberFormat="1" applyFont="1" applyFill="1" applyBorder="1" applyAlignment="1">
      <alignment horizontal="center" vertical="center" wrapText="1"/>
    </xf>
    <xf numFmtId="10" fontId="7" fillId="0" borderId="22" xfId="2" applyNumberFormat="1" applyFont="1" applyFill="1" applyBorder="1" applyAlignment="1">
      <alignment horizontal="center" vertical="center" wrapText="1"/>
    </xf>
    <xf numFmtId="0" fontId="7" fillId="6" borderId="18" xfId="3" applyFill="1" applyBorder="1" applyAlignment="1">
      <alignment horizontal="left" vertical="center" wrapText="1"/>
    </xf>
    <xf numFmtId="0" fontId="7" fillId="6" borderId="17" xfId="3" applyFill="1" applyBorder="1" applyAlignment="1">
      <alignment horizontal="left" vertical="center" wrapText="1"/>
    </xf>
    <xf numFmtId="0" fontId="8" fillId="6" borderId="18" xfId="3" applyFont="1" applyFill="1" applyBorder="1" applyAlignment="1">
      <alignment horizontal="left" vertical="center" wrapText="1"/>
    </xf>
    <xf numFmtId="0" fontId="8" fillId="6" borderId="16" xfId="3" applyFont="1" applyFill="1" applyBorder="1" applyAlignment="1">
      <alignment horizontal="left" vertical="center" wrapText="1"/>
    </xf>
    <xf numFmtId="0" fontId="8" fillId="6" borderId="17" xfId="3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9" fillId="0" borderId="20" xfId="3" applyFont="1" applyFill="1" applyBorder="1" applyAlignment="1">
      <alignment horizontal="left" vertical="center" wrapText="1"/>
    </xf>
    <xf numFmtId="0" fontId="9" fillId="0" borderId="21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left" vertical="center" wrapText="1"/>
    </xf>
  </cellXfs>
  <cellStyles count="4">
    <cellStyle name="Normal" xfId="0" builtinId="0"/>
    <cellStyle name="Normal 2" xfId="3" xr:uid="{00000000-0005-0000-0000-00000100000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D8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</xdr:row>
      <xdr:rowOff>107155</xdr:rowOff>
    </xdr:from>
    <xdr:to>
      <xdr:col>3</xdr:col>
      <xdr:colOff>2726531</xdr:colOff>
      <xdr:row>3</xdr:row>
      <xdr:rowOff>202846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88130"/>
          <a:ext cx="2869406" cy="590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171451</xdr:rowOff>
    </xdr:from>
    <xdr:to>
      <xdr:col>0</xdr:col>
      <xdr:colOff>1466850</xdr:colOff>
      <xdr:row>1</xdr:row>
      <xdr:rowOff>114301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71451"/>
          <a:ext cx="1333500" cy="876300"/>
        </a:xfrm>
        <a:prstGeom prst="rect">
          <a:avLst/>
        </a:prstGeom>
      </xdr:spPr>
    </xdr:pic>
    <xdr:clientData/>
  </xdr:twoCellAnchor>
  <xdr:twoCellAnchor editAs="oneCell">
    <xdr:from>
      <xdr:col>5</xdr:col>
      <xdr:colOff>800100</xdr:colOff>
      <xdr:row>0</xdr:row>
      <xdr:rowOff>76200</xdr:rowOff>
    </xdr:from>
    <xdr:to>
      <xdr:col>8</xdr:col>
      <xdr:colOff>352425</xdr:colOff>
      <xdr:row>0</xdr:row>
      <xdr:rowOff>809625</xdr:rowOff>
    </xdr:to>
    <xdr:pic>
      <xdr:nvPicPr>
        <xdr:cNvPr id="3" name="Imagem 2" descr="cid:image001.jpg@01D88F90.F649214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76200"/>
          <a:ext cx="22955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47625</xdr:rowOff>
    </xdr:from>
    <xdr:to>
      <xdr:col>2</xdr:col>
      <xdr:colOff>1628775</xdr:colOff>
      <xdr:row>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2695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33"/>
  <sheetViews>
    <sheetView tabSelected="1" zoomScale="115" zoomScaleNormal="115" workbookViewId="0">
      <selection activeCell="A7" sqref="A7:K7"/>
    </sheetView>
  </sheetViews>
  <sheetFormatPr defaultRowHeight="11.25"/>
  <cols>
    <col min="1" max="1" width="9.140625" style="44"/>
    <col min="2" max="2" width="9.28515625" style="44" bestFit="1" customWidth="1"/>
    <col min="3" max="3" width="8.28515625" style="45" bestFit="1" customWidth="1"/>
    <col min="4" max="4" width="59.5703125" style="45" bestFit="1" customWidth="1"/>
    <col min="5" max="5" width="7.7109375" style="45" bestFit="1" customWidth="1"/>
    <col min="6" max="6" width="7.7109375" style="46" bestFit="1" customWidth="1"/>
    <col min="7" max="7" width="11.42578125" style="45" bestFit="1" customWidth="1"/>
    <col min="8" max="8" width="13.42578125" style="45" bestFit="1" customWidth="1"/>
    <col min="9" max="9" width="11.5703125" style="45" bestFit="1" customWidth="1"/>
    <col min="10" max="10" width="11.140625" style="45" bestFit="1" customWidth="1"/>
    <col min="11" max="11" width="8.5703125" style="45" bestFit="1" customWidth="1"/>
    <col min="12" max="16384" width="9.140625" style="45"/>
  </cols>
  <sheetData>
    <row r="2" spans="1:11">
      <c r="A2" s="84"/>
      <c r="B2" s="85"/>
      <c r="C2" s="85"/>
      <c r="D2" s="86"/>
      <c r="E2" s="93" t="s">
        <v>1233</v>
      </c>
      <c r="F2" s="93"/>
      <c r="G2" s="93"/>
      <c r="H2" s="93"/>
      <c r="I2" s="93"/>
      <c r="J2" s="93"/>
      <c r="K2" s="93"/>
    </row>
    <row r="3" spans="1:11">
      <c r="A3" s="87"/>
      <c r="B3" s="88"/>
      <c r="C3" s="88"/>
      <c r="D3" s="89"/>
      <c r="E3" s="93" t="s">
        <v>1234</v>
      </c>
      <c r="F3" s="93"/>
      <c r="G3" s="93"/>
      <c r="H3" s="93"/>
      <c r="I3" s="93"/>
      <c r="J3" s="93"/>
      <c r="K3" s="93"/>
    </row>
    <row r="4" spans="1:11">
      <c r="A4" s="90"/>
      <c r="B4" s="91"/>
      <c r="C4" s="91"/>
      <c r="D4" s="92"/>
      <c r="E4" s="94" t="s">
        <v>1235</v>
      </c>
      <c r="F4" s="94"/>
      <c r="G4" s="94"/>
      <c r="H4" s="94"/>
      <c r="I4" s="94"/>
      <c r="J4" s="94"/>
      <c r="K4" s="94"/>
    </row>
    <row r="5" spans="1:11">
      <c r="A5" s="95"/>
      <c r="B5" s="96"/>
      <c r="C5" s="97"/>
      <c r="D5" s="101" t="s">
        <v>1190</v>
      </c>
      <c r="E5" s="101"/>
      <c r="F5" s="101"/>
      <c r="G5" s="101"/>
      <c r="H5" s="101"/>
      <c r="I5" s="101"/>
      <c r="J5" s="101"/>
      <c r="K5" s="47" t="s">
        <v>1191</v>
      </c>
    </row>
    <row r="6" spans="1:11">
      <c r="A6" s="98"/>
      <c r="B6" s="99"/>
      <c r="C6" s="100"/>
      <c r="D6" s="101"/>
      <c r="E6" s="101"/>
      <c r="F6" s="101"/>
      <c r="G6" s="101"/>
      <c r="H6" s="101"/>
      <c r="I6" s="101"/>
      <c r="J6" s="101"/>
      <c r="K6" s="48">
        <v>0.2442</v>
      </c>
    </row>
    <row r="7" spans="1:11">
      <c r="A7" s="74" t="s">
        <v>1192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22.5">
      <c r="A8" s="47" t="s">
        <v>0</v>
      </c>
      <c r="B8" s="47" t="s">
        <v>2</v>
      </c>
      <c r="C8" s="49" t="s">
        <v>10</v>
      </c>
      <c r="D8" s="49" t="s">
        <v>3</v>
      </c>
      <c r="E8" s="47" t="s">
        <v>4</v>
      </c>
      <c r="F8" s="47" t="s">
        <v>5</v>
      </c>
      <c r="G8" s="47" t="s">
        <v>6</v>
      </c>
      <c r="H8" s="47" t="s">
        <v>1193</v>
      </c>
      <c r="I8" s="50" t="s">
        <v>7</v>
      </c>
      <c r="J8" s="50" t="s">
        <v>8</v>
      </c>
      <c r="K8" s="50" t="s">
        <v>9</v>
      </c>
    </row>
    <row r="9" spans="1:11">
      <c r="A9" s="51" t="s">
        <v>11</v>
      </c>
      <c r="B9" s="51"/>
      <c r="C9" s="52"/>
      <c r="D9" s="52" t="s">
        <v>1</v>
      </c>
      <c r="E9" s="52"/>
      <c r="F9" s="51"/>
      <c r="G9" s="52"/>
      <c r="H9" s="52"/>
      <c r="I9" s="53"/>
      <c r="J9" s="54">
        <f>J10+J11</f>
        <v>29860.799999999999</v>
      </c>
      <c r="K9" s="55">
        <f>J9/$H$572</f>
        <v>4.0658415003224486E-2</v>
      </c>
    </row>
    <row r="10" spans="1:11">
      <c r="A10" s="56" t="s">
        <v>12</v>
      </c>
      <c r="B10" s="56" t="s">
        <v>13</v>
      </c>
      <c r="C10" s="57" t="s">
        <v>14</v>
      </c>
      <c r="D10" s="57" t="s">
        <v>15</v>
      </c>
      <c r="E10" s="56" t="s">
        <v>16</v>
      </c>
      <c r="F10" s="56">
        <v>240</v>
      </c>
      <c r="G10" s="58">
        <v>50</v>
      </c>
      <c r="H10" s="58">
        <f>G10*F10</f>
        <v>12000</v>
      </c>
      <c r="I10" s="59">
        <f>G10*$K$6+G10</f>
        <v>62.21</v>
      </c>
      <c r="J10" s="60">
        <f>I10*F10</f>
        <v>14930.4</v>
      </c>
      <c r="K10" s="61">
        <f t="shared" ref="K10:K73" si="0">J10/$H$572</f>
        <v>2.0329207501612243E-2</v>
      </c>
    </row>
    <row r="11" spans="1:11">
      <c r="A11" s="56" t="s">
        <v>17</v>
      </c>
      <c r="B11" s="56" t="s">
        <v>18</v>
      </c>
      <c r="C11" s="57" t="s">
        <v>14</v>
      </c>
      <c r="D11" s="57" t="s">
        <v>19</v>
      </c>
      <c r="E11" s="56" t="s">
        <v>16</v>
      </c>
      <c r="F11" s="56">
        <v>480</v>
      </c>
      <c r="G11" s="58">
        <v>25</v>
      </c>
      <c r="H11" s="58">
        <f t="shared" ref="H11:H73" si="1">G11*F11</f>
        <v>12000</v>
      </c>
      <c r="I11" s="59">
        <f t="shared" ref="I11:I73" si="2">G11*$K$6+G11</f>
        <v>31.105</v>
      </c>
      <c r="J11" s="60">
        <f t="shared" ref="J11:J73" si="3">I11*F11</f>
        <v>14930.4</v>
      </c>
      <c r="K11" s="61">
        <f t="shared" si="0"/>
        <v>2.0329207501612243E-2</v>
      </c>
    </row>
    <row r="12" spans="1:11">
      <c r="A12" s="51" t="s">
        <v>20</v>
      </c>
      <c r="B12" s="51"/>
      <c r="C12" s="52"/>
      <c r="D12" s="52" t="s">
        <v>21</v>
      </c>
      <c r="E12" s="52"/>
      <c r="F12" s="51"/>
      <c r="G12" s="52"/>
      <c r="H12" s="62"/>
      <c r="I12" s="63"/>
      <c r="J12" s="64">
        <f>SUM(J13:J19)</f>
        <v>11457.165932</v>
      </c>
      <c r="K12" s="55">
        <f t="shared" si="0"/>
        <v>1.5600057842524691E-2</v>
      </c>
    </row>
    <row r="13" spans="1:11" ht="45">
      <c r="A13" s="56" t="s">
        <v>22</v>
      </c>
      <c r="B13" s="56" t="s">
        <v>23</v>
      </c>
      <c r="C13" s="57" t="s">
        <v>24</v>
      </c>
      <c r="D13" s="57" t="s">
        <v>25</v>
      </c>
      <c r="E13" s="56" t="s">
        <v>26</v>
      </c>
      <c r="F13" s="56">
        <v>1</v>
      </c>
      <c r="G13" s="58">
        <v>1225.53</v>
      </c>
      <c r="H13" s="58">
        <f t="shared" si="1"/>
        <v>1225.53</v>
      </c>
      <c r="I13" s="59">
        <f t="shared" si="2"/>
        <v>1524.8044259999999</v>
      </c>
      <c r="J13" s="60">
        <f t="shared" si="3"/>
        <v>1524.8044259999999</v>
      </c>
      <c r="K13" s="61">
        <f t="shared" si="0"/>
        <v>2.0761711391209044E-3</v>
      </c>
    </row>
    <row r="14" spans="1:11" ht="33.75">
      <c r="A14" s="56" t="s">
        <v>27</v>
      </c>
      <c r="B14" s="56" t="s">
        <v>28</v>
      </c>
      <c r="C14" s="57" t="s">
        <v>24</v>
      </c>
      <c r="D14" s="57" t="s">
        <v>29</v>
      </c>
      <c r="E14" s="56" t="s">
        <v>30</v>
      </c>
      <c r="F14" s="56">
        <v>1</v>
      </c>
      <c r="G14" s="58">
        <v>348.57</v>
      </c>
      <c r="H14" s="58">
        <f t="shared" si="1"/>
        <v>348.57</v>
      </c>
      <c r="I14" s="59">
        <f t="shared" si="2"/>
        <v>433.69079399999998</v>
      </c>
      <c r="J14" s="60">
        <f t="shared" si="3"/>
        <v>433.69079399999998</v>
      </c>
      <c r="K14" s="61">
        <f t="shared" si="0"/>
        <v>5.905126549030817E-4</v>
      </c>
    </row>
    <row r="15" spans="1:11">
      <c r="A15" s="56" t="s">
        <v>31</v>
      </c>
      <c r="B15" s="56" t="s">
        <v>32</v>
      </c>
      <c r="C15" s="57" t="s">
        <v>24</v>
      </c>
      <c r="D15" s="57" t="s">
        <v>33</v>
      </c>
      <c r="E15" s="56" t="s">
        <v>26</v>
      </c>
      <c r="F15" s="56">
        <v>1</v>
      </c>
      <c r="G15" s="58">
        <v>625.14</v>
      </c>
      <c r="H15" s="58">
        <f t="shared" si="1"/>
        <v>625.14</v>
      </c>
      <c r="I15" s="59">
        <f t="shared" si="2"/>
        <v>777.79918799999996</v>
      </c>
      <c r="J15" s="60">
        <f t="shared" si="3"/>
        <v>777.79918799999996</v>
      </c>
      <c r="K15" s="61">
        <f t="shared" si="0"/>
        <v>1.0590500647964898E-3</v>
      </c>
    </row>
    <row r="16" spans="1:11" ht="22.5">
      <c r="A16" s="56" t="s">
        <v>34</v>
      </c>
      <c r="B16" s="56" t="s">
        <v>35</v>
      </c>
      <c r="C16" s="57" t="s">
        <v>24</v>
      </c>
      <c r="D16" s="57" t="s">
        <v>36</v>
      </c>
      <c r="E16" s="56" t="s">
        <v>37</v>
      </c>
      <c r="F16" s="56">
        <v>1</v>
      </c>
      <c r="G16" s="58">
        <v>492.97</v>
      </c>
      <c r="H16" s="58">
        <f t="shared" si="1"/>
        <v>492.97</v>
      </c>
      <c r="I16" s="59">
        <f t="shared" si="2"/>
        <v>613.35327400000006</v>
      </c>
      <c r="J16" s="60">
        <f t="shared" si="3"/>
        <v>613.35327400000006</v>
      </c>
      <c r="K16" s="61">
        <f t="shared" si="0"/>
        <v>8.3514078517248243E-4</v>
      </c>
    </row>
    <row r="17" spans="1:11">
      <c r="A17" s="56" t="s">
        <v>38</v>
      </c>
      <c r="B17" s="56" t="s">
        <v>39</v>
      </c>
      <c r="C17" s="57" t="s">
        <v>14</v>
      </c>
      <c r="D17" s="57" t="s">
        <v>40</v>
      </c>
      <c r="E17" s="56" t="s">
        <v>37</v>
      </c>
      <c r="F17" s="56">
        <v>25</v>
      </c>
      <c r="G17" s="58">
        <v>200.2</v>
      </c>
      <c r="H17" s="58">
        <v>0</v>
      </c>
      <c r="I17" s="59">
        <v>0</v>
      </c>
      <c r="J17" s="60">
        <f t="shared" si="3"/>
        <v>0</v>
      </c>
      <c r="K17" s="61">
        <f t="shared" si="0"/>
        <v>0</v>
      </c>
    </row>
    <row r="18" spans="1:11">
      <c r="A18" s="56" t="s">
        <v>41</v>
      </c>
      <c r="B18" s="56" t="s">
        <v>39</v>
      </c>
      <c r="C18" s="57" t="s">
        <v>14</v>
      </c>
      <c r="D18" s="57" t="s">
        <v>40</v>
      </c>
      <c r="E18" s="56" t="s">
        <v>37</v>
      </c>
      <c r="F18" s="56">
        <v>25</v>
      </c>
      <c r="G18" s="58">
        <v>200.2</v>
      </c>
      <c r="H18" s="58">
        <f t="shared" si="1"/>
        <v>5005</v>
      </c>
      <c r="I18" s="59">
        <f t="shared" si="2"/>
        <v>249.08883999999998</v>
      </c>
      <c r="J18" s="60">
        <f t="shared" si="3"/>
        <v>6227.2209999999995</v>
      </c>
      <c r="K18" s="61">
        <f t="shared" si="0"/>
        <v>8.4789736287974402E-3</v>
      </c>
    </row>
    <row r="19" spans="1:11">
      <c r="A19" s="56" t="s">
        <v>42</v>
      </c>
      <c r="B19" s="56" t="s">
        <v>43</v>
      </c>
      <c r="C19" s="57" t="s">
        <v>44</v>
      </c>
      <c r="D19" s="57" t="s">
        <v>45</v>
      </c>
      <c r="E19" s="56" t="s">
        <v>46</v>
      </c>
      <c r="F19" s="56">
        <v>25</v>
      </c>
      <c r="G19" s="58">
        <v>60.45</v>
      </c>
      <c r="H19" s="58">
        <f t="shared" si="1"/>
        <v>1511.25</v>
      </c>
      <c r="I19" s="59">
        <f t="shared" si="2"/>
        <v>75.211890000000011</v>
      </c>
      <c r="J19" s="60">
        <f t="shared" si="3"/>
        <v>1880.2972500000003</v>
      </c>
      <c r="K19" s="61">
        <f t="shared" si="0"/>
        <v>2.5602095697342927E-3</v>
      </c>
    </row>
    <row r="20" spans="1:11">
      <c r="A20" s="51" t="s">
        <v>47</v>
      </c>
      <c r="B20" s="51"/>
      <c r="C20" s="52"/>
      <c r="D20" s="52" t="s">
        <v>48</v>
      </c>
      <c r="E20" s="52"/>
      <c r="F20" s="51"/>
      <c r="G20" s="52"/>
      <c r="H20" s="62"/>
      <c r="I20" s="63"/>
      <c r="J20" s="64">
        <f>J21</f>
        <v>59031.678098110002</v>
      </c>
      <c r="K20" s="55">
        <f t="shared" si="0"/>
        <v>8.0377433506460455E-2</v>
      </c>
    </row>
    <row r="21" spans="1:11">
      <c r="A21" s="65" t="s">
        <v>49</v>
      </c>
      <c r="B21" s="65"/>
      <c r="C21" s="66"/>
      <c r="D21" s="66" t="s">
        <v>50</v>
      </c>
      <c r="E21" s="66"/>
      <c r="F21" s="65"/>
      <c r="G21" s="66"/>
      <c r="H21" s="62"/>
      <c r="I21" s="63"/>
      <c r="J21" s="64">
        <f>J22+J25+J30+J32+J34+J38+J77+J124</f>
        <v>59031.678098110002</v>
      </c>
      <c r="K21" s="55">
        <f t="shared" si="0"/>
        <v>8.0377433506460455E-2</v>
      </c>
    </row>
    <row r="22" spans="1:11">
      <c r="A22" s="65" t="s">
        <v>51</v>
      </c>
      <c r="B22" s="65"/>
      <c r="C22" s="66"/>
      <c r="D22" s="66" t="s">
        <v>52</v>
      </c>
      <c r="E22" s="66"/>
      <c r="F22" s="65"/>
      <c r="G22" s="66"/>
      <c r="H22" s="62"/>
      <c r="I22" s="63"/>
      <c r="J22" s="64">
        <f>SUM(J23:J24)</f>
        <v>2281.1106811000004</v>
      </c>
      <c r="K22" s="55">
        <f t="shared" si="0"/>
        <v>3.1059564626685116E-3</v>
      </c>
    </row>
    <row r="23" spans="1:11">
      <c r="A23" s="56" t="s">
        <v>53</v>
      </c>
      <c r="B23" s="56" t="s">
        <v>54</v>
      </c>
      <c r="C23" s="57" t="s">
        <v>55</v>
      </c>
      <c r="D23" s="57" t="s">
        <v>56</v>
      </c>
      <c r="E23" s="56" t="s">
        <v>57</v>
      </c>
      <c r="F23" s="56">
        <v>11.21</v>
      </c>
      <c r="G23" s="58">
        <v>159.83000000000001</v>
      </c>
      <c r="H23" s="58">
        <f t="shared" si="1"/>
        <v>1791.6943000000003</v>
      </c>
      <c r="I23" s="59">
        <f t="shared" si="2"/>
        <v>198.86048600000001</v>
      </c>
      <c r="J23" s="60">
        <f t="shared" si="3"/>
        <v>2229.2260480600003</v>
      </c>
      <c r="K23" s="61">
        <f t="shared" si="0"/>
        <v>3.0353104336796589E-3</v>
      </c>
    </row>
    <row r="24" spans="1:11">
      <c r="A24" s="56" t="s">
        <v>58</v>
      </c>
      <c r="B24" s="56" t="s">
        <v>59</v>
      </c>
      <c r="C24" s="57" t="s">
        <v>44</v>
      </c>
      <c r="D24" s="57" t="s">
        <v>60</v>
      </c>
      <c r="E24" s="56" t="s">
        <v>37</v>
      </c>
      <c r="F24" s="56">
        <v>11.21</v>
      </c>
      <c r="G24" s="58">
        <v>3.72</v>
      </c>
      <c r="H24" s="58">
        <f t="shared" si="1"/>
        <v>41.701200000000007</v>
      </c>
      <c r="I24" s="59">
        <f t="shared" si="2"/>
        <v>4.6284239999999999</v>
      </c>
      <c r="J24" s="60">
        <f t="shared" si="3"/>
        <v>51.884633040000004</v>
      </c>
      <c r="K24" s="61">
        <f t="shared" si="0"/>
        <v>7.0646028988852715E-5</v>
      </c>
    </row>
    <row r="25" spans="1:11">
      <c r="A25" s="65" t="s">
        <v>61</v>
      </c>
      <c r="B25" s="65"/>
      <c r="C25" s="66"/>
      <c r="D25" s="66" t="s">
        <v>62</v>
      </c>
      <c r="E25" s="66"/>
      <c r="F25" s="65"/>
      <c r="G25" s="66"/>
      <c r="H25" s="62"/>
      <c r="I25" s="63"/>
      <c r="J25" s="64">
        <f>SUM(J26:J29)</f>
        <v>5405.7226463399993</v>
      </c>
      <c r="K25" s="55">
        <f t="shared" si="0"/>
        <v>7.3604228536147936E-3</v>
      </c>
    </row>
    <row r="26" spans="1:11">
      <c r="A26" s="56" t="s">
        <v>63</v>
      </c>
      <c r="B26" s="56" t="s">
        <v>64</v>
      </c>
      <c r="C26" s="57" t="s">
        <v>44</v>
      </c>
      <c r="D26" s="57" t="s">
        <v>65</v>
      </c>
      <c r="E26" s="56" t="s">
        <v>37</v>
      </c>
      <c r="F26" s="56">
        <v>11.21</v>
      </c>
      <c r="G26" s="58">
        <v>46.52</v>
      </c>
      <c r="H26" s="58">
        <f t="shared" si="1"/>
        <v>521.4892000000001</v>
      </c>
      <c r="I26" s="59">
        <f t="shared" si="2"/>
        <v>57.880184</v>
      </c>
      <c r="J26" s="60">
        <f t="shared" si="3"/>
        <v>648.83686264000005</v>
      </c>
      <c r="K26" s="61">
        <f t="shared" si="0"/>
        <v>8.8345517972081408E-4</v>
      </c>
    </row>
    <row r="27" spans="1:11" ht="22.5">
      <c r="A27" s="56" t="s">
        <v>66</v>
      </c>
      <c r="B27" s="56" t="s">
        <v>67</v>
      </c>
      <c r="C27" s="57" t="s">
        <v>24</v>
      </c>
      <c r="D27" s="57" t="s">
        <v>68</v>
      </c>
      <c r="E27" s="56" t="s">
        <v>37</v>
      </c>
      <c r="F27" s="56">
        <v>11.21</v>
      </c>
      <c r="G27" s="58">
        <v>32.94</v>
      </c>
      <c r="H27" s="58">
        <f t="shared" si="1"/>
        <v>369.25740000000002</v>
      </c>
      <c r="I27" s="59">
        <f t="shared" si="2"/>
        <v>40.983947999999998</v>
      </c>
      <c r="J27" s="60">
        <f t="shared" si="3"/>
        <v>459.43005708000004</v>
      </c>
      <c r="K27" s="61">
        <f t="shared" si="0"/>
        <v>6.2555919217548617E-4</v>
      </c>
    </row>
    <row r="28" spans="1:11">
      <c r="A28" s="56" t="s">
        <v>69</v>
      </c>
      <c r="B28" s="56" t="s">
        <v>70</v>
      </c>
      <c r="C28" s="57" t="s">
        <v>14</v>
      </c>
      <c r="D28" s="57" t="s">
        <v>71</v>
      </c>
      <c r="E28" s="56" t="s">
        <v>37</v>
      </c>
      <c r="F28" s="56">
        <v>11.21</v>
      </c>
      <c r="G28" s="58">
        <v>260.70999999999998</v>
      </c>
      <c r="H28" s="58">
        <f t="shared" si="1"/>
        <v>2922.5590999999999</v>
      </c>
      <c r="I28" s="59">
        <f t="shared" si="2"/>
        <v>324.37538199999995</v>
      </c>
      <c r="J28" s="60">
        <f t="shared" si="3"/>
        <v>3636.2480322199995</v>
      </c>
      <c r="K28" s="61">
        <f t="shared" si="0"/>
        <v>4.9511091983020939E-3</v>
      </c>
    </row>
    <row r="29" spans="1:11">
      <c r="A29" s="56" t="s">
        <v>72</v>
      </c>
      <c r="B29" s="56" t="s">
        <v>73</v>
      </c>
      <c r="C29" s="57" t="s">
        <v>74</v>
      </c>
      <c r="D29" s="57" t="s">
        <v>75</v>
      </c>
      <c r="E29" s="56" t="s">
        <v>76</v>
      </c>
      <c r="F29" s="56">
        <v>12.2</v>
      </c>
      <c r="G29" s="58">
        <v>43.56</v>
      </c>
      <c r="H29" s="58">
        <f t="shared" si="1"/>
        <v>531.43200000000002</v>
      </c>
      <c r="I29" s="59">
        <f t="shared" si="2"/>
        <v>54.197352000000002</v>
      </c>
      <c r="J29" s="60">
        <f t="shared" si="3"/>
        <v>661.20769440000004</v>
      </c>
      <c r="K29" s="61">
        <f t="shared" si="0"/>
        <v>9.0029928341639996E-4</v>
      </c>
    </row>
    <row r="30" spans="1:11">
      <c r="A30" s="65" t="s">
        <v>77</v>
      </c>
      <c r="B30" s="65"/>
      <c r="C30" s="66"/>
      <c r="D30" s="66" t="s">
        <v>78</v>
      </c>
      <c r="E30" s="66"/>
      <c r="F30" s="65"/>
      <c r="G30" s="66"/>
      <c r="H30" s="62"/>
      <c r="I30" s="63"/>
      <c r="J30" s="64">
        <f>J31</f>
        <v>1907.2568244400002</v>
      </c>
      <c r="K30" s="55">
        <f t="shared" si="0"/>
        <v>2.5969176808998285E-3</v>
      </c>
    </row>
    <row r="31" spans="1:11">
      <c r="A31" s="56" t="s">
        <v>79</v>
      </c>
      <c r="B31" s="56" t="s">
        <v>80</v>
      </c>
      <c r="C31" s="57" t="s">
        <v>44</v>
      </c>
      <c r="D31" s="57" t="s">
        <v>81</v>
      </c>
      <c r="E31" s="56" t="s">
        <v>37</v>
      </c>
      <c r="F31" s="56">
        <v>9.7899999999999991</v>
      </c>
      <c r="G31" s="58">
        <v>156.58000000000001</v>
      </c>
      <c r="H31" s="58">
        <f t="shared" si="1"/>
        <v>1532.9182000000001</v>
      </c>
      <c r="I31" s="59">
        <f t="shared" si="2"/>
        <v>194.81683600000002</v>
      </c>
      <c r="J31" s="60">
        <f t="shared" si="3"/>
        <v>1907.2568244400002</v>
      </c>
      <c r="K31" s="61">
        <f t="shared" si="0"/>
        <v>2.5969176808998285E-3</v>
      </c>
    </row>
    <row r="32" spans="1:11">
      <c r="A32" s="65" t="s">
        <v>82</v>
      </c>
      <c r="B32" s="65"/>
      <c r="C32" s="66"/>
      <c r="D32" s="66" t="s">
        <v>83</v>
      </c>
      <c r="E32" s="66"/>
      <c r="F32" s="65"/>
      <c r="G32" s="66"/>
      <c r="H32" s="62"/>
      <c r="I32" s="63"/>
      <c r="J32" s="64">
        <f>J33</f>
        <v>826.52206000000001</v>
      </c>
      <c r="K32" s="55">
        <f t="shared" si="0"/>
        <v>1.1253910452767512E-3</v>
      </c>
    </row>
    <row r="33" spans="1:11" ht="22.5">
      <c r="A33" s="56" t="s">
        <v>84</v>
      </c>
      <c r="B33" s="56" t="s">
        <v>85</v>
      </c>
      <c r="C33" s="57" t="s">
        <v>24</v>
      </c>
      <c r="D33" s="57" t="s">
        <v>86</v>
      </c>
      <c r="E33" s="56" t="s">
        <v>76</v>
      </c>
      <c r="F33" s="56">
        <v>35</v>
      </c>
      <c r="G33" s="58">
        <v>18.98</v>
      </c>
      <c r="H33" s="58">
        <f t="shared" si="1"/>
        <v>664.30000000000007</v>
      </c>
      <c r="I33" s="59">
        <f t="shared" si="2"/>
        <v>23.614916000000001</v>
      </c>
      <c r="J33" s="60">
        <f t="shared" si="3"/>
        <v>826.52206000000001</v>
      </c>
      <c r="K33" s="61">
        <f t="shared" si="0"/>
        <v>1.1253910452767512E-3</v>
      </c>
    </row>
    <row r="34" spans="1:11">
      <c r="A34" s="65" t="s">
        <v>87</v>
      </c>
      <c r="B34" s="65"/>
      <c r="C34" s="66"/>
      <c r="D34" s="66" t="s">
        <v>88</v>
      </c>
      <c r="E34" s="66"/>
      <c r="F34" s="65"/>
      <c r="G34" s="66"/>
      <c r="H34" s="62"/>
      <c r="I34" s="63"/>
      <c r="J34" s="64">
        <f>SUM(J35:J37)</f>
        <v>25250.74437344</v>
      </c>
      <c r="K34" s="55">
        <f t="shared" si="0"/>
        <v>3.4381371024073674E-2</v>
      </c>
    </row>
    <row r="35" spans="1:11">
      <c r="A35" s="56" t="s">
        <v>89</v>
      </c>
      <c r="B35" s="56" t="s">
        <v>90</v>
      </c>
      <c r="C35" s="57" t="s">
        <v>44</v>
      </c>
      <c r="D35" s="57" t="s">
        <v>91</v>
      </c>
      <c r="E35" s="56" t="s">
        <v>37</v>
      </c>
      <c r="F35" s="56">
        <v>4.95</v>
      </c>
      <c r="G35" s="58">
        <v>1038.8499999999999</v>
      </c>
      <c r="H35" s="58">
        <f t="shared" si="1"/>
        <v>5142.3074999999999</v>
      </c>
      <c r="I35" s="59">
        <f t="shared" si="2"/>
        <v>1292.5371699999998</v>
      </c>
      <c r="J35" s="60">
        <f t="shared" si="3"/>
        <v>6398.0589914999991</v>
      </c>
      <c r="K35" s="61">
        <f t="shared" si="0"/>
        <v>8.7115863503830753E-3</v>
      </c>
    </row>
    <row r="36" spans="1:11">
      <c r="A36" s="56" t="s">
        <v>92</v>
      </c>
      <c r="B36" s="56" t="s">
        <v>93</v>
      </c>
      <c r="C36" s="57" t="s">
        <v>44</v>
      </c>
      <c r="D36" s="57" t="s">
        <v>94</v>
      </c>
      <c r="E36" s="56" t="s">
        <v>37</v>
      </c>
      <c r="F36" s="56">
        <v>5.75</v>
      </c>
      <c r="G36" s="58">
        <v>2010.91</v>
      </c>
      <c r="H36" s="58">
        <f t="shared" si="1"/>
        <v>11562.7325</v>
      </c>
      <c r="I36" s="59">
        <f t="shared" si="2"/>
        <v>2501.9742220000003</v>
      </c>
      <c r="J36" s="60">
        <f t="shared" si="3"/>
        <v>14386.351776500002</v>
      </c>
      <c r="K36" s="61">
        <f t="shared" si="0"/>
        <v>1.9588432356511309E-2</v>
      </c>
    </row>
    <row r="37" spans="1:11">
      <c r="A37" s="56" t="s">
        <v>95</v>
      </c>
      <c r="B37" s="56" t="s">
        <v>96</v>
      </c>
      <c r="C37" s="57" t="s">
        <v>44</v>
      </c>
      <c r="D37" s="57" t="s">
        <v>97</v>
      </c>
      <c r="E37" s="56" t="s">
        <v>37</v>
      </c>
      <c r="F37" s="56">
        <v>5.32</v>
      </c>
      <c r="G37" s="58">
        <v>674.76</v>
      </c>
      <c r="H37" s="58">
        <f t="shared" si="1"/>
        <v>3589.7232000000004</v>
      </c>
      <c r="I37" s="59">
        <f t="shared" si="2"/>
        <v>839.53639199999998</v>
      </c>
      <c r="J37" s="60">
        <f t="shared" si="3"/>
        <v>4466.3336054399997</v>
      </c>
      <c r="K37" s="61">
        <f t="shared" si="0"/>
        <v>6.0813523171792923E-3</v>
      </c>
    </row>
    <row r="38" spans="1:11">
      <c r="A38" s="65" t="s">
        <v>98</v>
      </c>
      <c r="B38" s="65"/>
      <c r="C38" s="66"/>
      <c r="D38" s="66" t="s">
        <v>99</v>
      </c>
      <c r="E38" s="66"/>
      <c r="F38" s="65"/>
      <c r="G38" s="66"/>
      <c r="H38" s="62"/>
      <c r="I38" s="63"/>
      <c r="J38" s="64">
        <f>J39+J52+J74</f>
        <v>7419.5689027899989</v>
      </c>
      <c r="K38" s="55">
        <f t="shared" si="0"/>
        <v>1.0102472525674287E-2</v>
      </c>
    </row>
    <row r="39" spans="1:11">
      <c r="A39" s="65" t="s">
        <v>100</v>
      </c>
      <c r="B39" s="65"/>
      <c r="C39" s="66"/>
      <c r="D39" s="66" t="s">
        <v>101</v>
      </c>
      <c r="E39" s="66"/>
      <c r="F39" s="65"/>
      <c r="G39" s="66"/>
      <c r="H39" s="62"/>
      <c r="I39" s="63"/>
      <c r="J39" s="64">
        <f>SUM(J40:J51)</f>
        <v>1718.6632280000001</v>
      </c>
      <c r="K39" s="55">
        <f t="shared" si="0"/>
        <v>2.3401289575230885E-3</v>
      </c>
    </row>
    <row r="40" spans="1:11" ht="22.5">
      <c r="A40" s="56" t="s">
        <v>102</v>
      </c>
      <c r="B40" s="56" t="s">
        <v>103</v>
      </c>
      <c r="C40" s="57" t="s">
        <v>24</v>
      </c>
      <c r="D40" s="57" t="s">
        <v>104</v>
      </c>
      <c r="E40" s="56" t="s">
        <v>76</v>
      </c>
      <c r="F40" s="56">
        <v>9</v>
      </c>
      <c r="G40" s="58">
        <v>30.49</v>
      </c>
      <c r="H40" s="58">
        <f t="shared" si="1"/>
        <v>274.40999999999997</v>
      </c>
      <c r="I40" s="59">
        <f t="shared" si="2"/>
        <v>37.935657999999997</v>
      </c>
      <c r="J40" s="60">
        <f t="shared" si="3"/>
        <v>341.42092199999996</v>
      </c>
      <c r="K40" s="61">
        <f t="shared" si="0"/>
        <v>4.6487815254311795E-4</v>
      </c>
    </row>
    <row r="41" spans="1:11" ht="22.5">
      <c r="A41" s="56" t="s">
        <v>105</v>
      </c>
      <c r="B41" s="56" t="s">
        <v>106</v>
      </c>
      <c r="C41" s="57" t="s">
        <v>24</v>
      </c>
      <c r="D41" s="57" t="s">
        <v>107</v>
      </c>
      <c r="E41" s="56" t="s">
        <v>76</v>
      </c>
      <c r="F41" s="56">
        <v>26</v>
      </c>
      <c r="G41" s="58">
        <v>21.07</v>
      </c>
      <c r="H41" s="58">
        <f t="shared" si="1"/>
        <v>547.82000000000005</v>
      </c>
      <c r="I41" s="59">
        <f t="shared" si="2"/>
        <v>26.215294</v>
      </c>
      <c r="J41" s="60">
        <f t="shared" si="3"/>
        <v>681.59764399999995</v>
      </c>
      <c r="K41" s="61">
        <f t="shared" si="0"/>
        <v>9.2806220446110159E-4</v>
      </c>
    </row>
    <row r="42" spans="1:11" ht="22.5">
      <c r="A42" s="56" t="s">
        <v>108</v>
      </c>
      <c r="B42" s="56" t="s">
        <v>109</v>
      </c>
      <c r="C42" s="57" t="s">
        <v>24</v>
      </c>
      <c r="D42" s="57" t="s">
        <v>110</v>
      </c>
      <c r="E42" s="56" t="s">
        <v>76</v>
      </c>
      <c r="F42" s="56">
        <v>3</v>
      </c>
      <c r="G42" s="58">
        <v>20.82</v>
      </c>
      <c r="H42" s="58">
        <f t="shared" si="1"/>
        <v>62.46</v>
      </c>
      <c r="I42" s="59">
        <f t="shared" si="2"/>
        <v>25.904243999999998</v>
      </c>
      <c r="J42" s="60">
        <f t="shared" si="3"/>
        <v>77.712731999999988</v>
      </c>
      <c r="K42" s="61">
        <f t="shared" si="0"/>
        <v>1.0581352504589172E-4</v>
      </c>
    </row>
    <row r="43" spans="1:11" ht="22.5">
      <c r="A43" s="56" t="s">
        <v>111</v>
      </c>
      <c r="B43" s="56" t="s">
        <v>112</v>
      </c>
      <c r="C43" s="57" t="s">
        <v>14</v>
      </c>
      <c r="D43" s="57" t="s">
        <v>113</v>
      </c>
      <c r="E43" s="56" t="s">
        <v>114</v>
      </c>
      <c r="F43" s="56">
        <v>2</v>
      </c>
      <c r="G43" s="58">
        <v>11.63</v>
      </c>
      <c r="H43" s="58">
        <f t="shared" si="1"/>
        <v>23.26</v>
      </c>
      <c r="I43" s="59">
        <f t="shared" si="2"/>
        <v>14.470046</v>
      </c>
      <c r="J43" s="60">
        <f t="shared" si="3"/>
        <v>28.940092</v>
      </c>
      <c r="K43" s="61">
        <f t="shared" si="0"/>
        <v>3.9404780540625065E-5</v>
      </c>
    </row>
    <row r="44" spans="1:11" ht="22.5">
      <c r="A44" s="56" t="s">
        <v>115</v>
      </c>
      <c r="B44" s="56" t="s">
        <v>116</v>
      </c>
      <c r="C44" s="57" t="s">
        <v>14</v>
      </c>
      <c r="D44" s="57" t="s">
        <v>117</v>
      </c>
      <c r="E44" s="56" t="s">
        <v>114</v>
      </c>
      <c r="F44" s="56">
        <v>5</v>
      </c>
      <c r="G44" s="58">
        <v>7.99</v>
      </c>
      <c r="H44" s="58">
        <f t="shared" si="1"/>
        <v>39.950000000000003</v>
      </c>
      <c r="I44" s="59">
        <f t="shared" si="2"/>
        <v>9.9411579999999997</v>
      </c>
      <c r="J44" s="60">
        <f t="shared" si="3"/>
        <v>49.70579</v>
      </c>
      <c r="K44" s="61">
        <f t="shared" si="0"/>
        <v>6.7679319974117433E-5</v>
      </c>
    </row>
    <row r="45" spans="1:11" ht="33.75">
      <c r="A45" s="56" t="s">
        <v>118</v>
      </c>
      <c r="B45" s="56" t="s">
        <v>119</v>
      </c>
      <c r="C45" s="57" t="s">
        <v>14</v>
      </c>
      <c r="D45" s="57" t="s">
        <v>120</v>
      </c>
      <c r="E45" s="56" t="s">
        <v>114</v>
      </c>
      <c r="F45" s="56">
        <v>6</v>
      </c>
      <c r="G45" s="58">
        <v>15.93</v>
      </c>
      <c r="H45" s="58">
        <f t="shared" si="1"/>
        <v>95.58</v>
      </c>
      <c r="I45" s="59">
        <f t="shared" si="2"/>
        <v>19.820105999999999</v>
      </c>
      <c r="J45" s="60">
        <f t="shared" si="3"/>
        <v>118.920636</v>
      </c>
      <c r="K45" s="61">
        <f t="shared" si="0"/>
        <v>1.6192213775034154E-4</v>
      </c>
    </row>
    <row r="46" spans="1:11" ht="33.75">
      <c r="A46" s="56" t="s">
        <v>121</v>
      </c>
      <c r="B46" s="56" t="s">
        <v>122</v>
      </c>
      <c r="C46" s="57" t="s">
        <v>14</v>
      </c>
      <c r="D46" s="57" t="s">
        <v>123</v>
      </c>
      <c r="E46" s="56" t="s">
        <v>114</v>
      </c>
      <c r="F46" s="56">
        <v>1</v>
      </c>
      <c r="G46" s="58">
        <v>14.46</v>
      </c>
      <c r="H46" s="58">
        <f t="shared" si="1"/>
        <v>14.46</v>
      </c>
      <c r="I46" s="59">
        <f t="shared" si="2"/>
        <v>17.991132</v>
      </c>
      <c r="J46" s="60">
        <f t="shared" si="3"/>
        <v>17.991132</v>
      </c>
      <c r="K46" s="61">
        <f t="shared" si="0"/>
        <v>2.4496695039442755E-5</v>
      </c>
    </row>
    <row r="47" spans="1:11" ht="33.75">
      <c r="A47" s="56" t="s">
        <v>124</v>
      </c>
      <c r="B47" s="56" t="s">
        <v>125</v>
      </c>
      <c r="C47" s="57" t="s">
        <v>14</v>
      </c>
      <c r="D47" s="57" t="s">
        <v>126</v>
      </c>
      <c r="E47" s="56" t="s">
        <v>114</v>
      </c>
      <c r="F47" s="56">
        <v>2</v>
      </c>
      <c r="G47" s="58">
        <v>10.19</v>
      </c>
      <c r="H47" s="58">
        <f t="shared" si="1"/>
        <v>20.38</v>
      </c>
      <c r="I47" s="59">
        <f t="shared" si="2"/>
        <v>12.678398</v>
      </c>
      <c r="J47" s="60">
        <f t="shared" si="3"/>
        <v>25.356795999999999</v>
      </c>
      <c r="K47" s="61">
        <f t="shared" si="0"/>
        <v>3.4525770740238131E-5</v>
      </c>
    </row>
    <row r="48" spans="1:11" ht="33.75">
      <c r="A48" s="56" t="s">
        <v>127</v>
      </c>
      <c r="B48" s="56" t="s">
        <v>128</v>
      </c>
      <c r="C48" s="57" t="s">
        <v>14</v>
      </c>
      <c r="D48" s="57" t="s">
        <v>129</v>
      </c>
      <c r="E48" s="56" t="s">
        <v>114</v>
      </c>
      <c r="F48" s="56">
        <v>2</v>
      </c>
      <c r="G48" s="58">
        <v>17.41</v>
      </c>
      <c r="H48" s="58">
        <f t="shared" si="1"/>
        <v>34.82</v>
      </c>
      <c r="I48" s="59">
        <f t="shared" si="2"/>
        <v>21.661522000000001</v>
      </c>
      <c r="J48" s="60">
        <f t="shared" si="3"/>
        <v>43.323044000000003</v>
      </c>
      <c r="K48" s="61">
        <f t="shared" si="0"/>
        <v>5.8988583767178204E-5</v>
      </c>
    </row>
    <row r="49" spans="1:11" ht="22.5">
      <c r="A49" s="56" t="s">
        <v>130</v>
      </c>
      <c r="B49" s="56" t="s">
        <v>131</v>
      </c>
      <c r="C49" s="57" t="s">
        <v>14</v>
      </c>
      <c r="D49" s="57" t="s">
        <v>132</v>
      </c>
      <c r="E49" s="56" t="s">
        <v>114</v>
      </c>
      <c r="F49" s="56">
        <v>3</v>
      </c>
      <c r="G49" s="58">
        <v>7.95</v>
      </c>
      <c r="H49" s="58">
        <f t="shared" si="1"/>
        <v>23.85</v>
      </c>
      <c r="I49" s="59">
        <f t="shared" si="2"/>
        <v>9.8913899999999995</v>
      </c>
      <c r="J49" s="60">
        <f t="shared" si="3"/>
        <v>29.674169999999997</v>
      </c>
      <c r="K49" s="61">
        <f t="shared" si="0"/>
        <v>4.0404299909454335E-5</v>
      </c>
    </row>
    <row r="50" spans="1:11" ht="33.75">
      <c r="A50" s="56" t="s">
        <v>133</v>
      </c>
      <c r="B50" s="56" t="s">
        <v>134</v>
      </c>
      <c r="C50" s="57" t="s">
        <v>24</v>
      </c>
      <c r="D50" s="57" t="s">
        <v>135</v>
      </c>
      <c r="E50" s="56" t="s">
        <v>30</v>
      </c>
      <c r="F50" s="56">
        <v>1</v>
      </c>
      <c r="G50" s="58">
        <v>90.53</v>
      </c>
      <c r="H50" s="58">
        <f t="shared" si="1"/>
        <v>90.53</v>
      </c>
      <c r="I50" s="59">
        <f t="shared" si="2"/>
        <v>112.637426</v>
      </c>
      <c r="J50" s="60">
        <f t="shared" si="3"/>
        <v>112.637426</v>
      </c>
      <c r="K50" s="61">
        <f t="shared" si="0"/>
        <v>1.5336692959341304E-4</v>
      </c>
    </row>
    <row r="51" spans="1:11" ht="33.75">
      <c r="A51" s="56" t="s">
        <v>136</v>
      </c>
      <c r="B51" s="56" t="s">
        <v>137</v>
      </c>
      <c r="C51" s="57" t="s">
        <v>24</v>
      </c>
      <c r="D51" s="57" t="s">
        <v>138</v>
      </c>
      <c r="E51" s="56" t="s">
        <v>30</v>
      </c>
      <c r="F51" s="56">
        <v>2</v>
      </c>
      <c r="G51" s="58">
        <v>76.91</v>
      </c>
      <c r="H51" s="58">
        <f t="shared" si="1"/>
        <v>153.82</v>
      </c>
      <c r="I51" s="59">
        <f t="shared" si="2"/>
        <v>95.691421999999989</v>
      </c>
      <c r="J51" s="60">
        <f t="shared" si="3"/>
        <v>191.38284399999998</v>
      </c>
      <c r="K51" s="61">
        <f t="shared" si="0"/>
        <v>2.6058655815816627E-4</v>
      </c>
    </row>
    <row r="52" spans="1:11">
      <c r="A52" s="65" t="s">
        <v>139</v>
      </c>
      <c r="B52" s="65"/>
      <c r="C52" s="66"/>
      <c r="D52" s="66" t="s">
        <v>140</v>
      </c>
      <c r="E52" s="66"/>
      <c r="F52" s="65"/>
      <c r="G52" s="66"/>
      <c r="H52" s="62"/>
      <c r="I52" s="63"/>
      <c r="J52" s="64">
        <f>SUM(J53:J73)</f>
        <v>2285.3590019999997</v>
      </c>
      <c r="K52" s="55">
        <f t="shared" si="0"/>
        <v>3.111740969253032E-3</v>
      </c>
    </row>
    <row r="53" spans="1:11" ht="33.75">
      <c r="A53" s="56" t="s">
        <v>141</v>
      </c>
      <c r="B53" s="56" t="s">
        <v>142</v>
      </c>
      <c r="C53" s="57" t="s">
        <v>14</v>
      </c>
      <c r="D53" s="57" t="s">
        <v>143</v>
      </c>
      <c r="E53" s="56" t="s">
        <v>46</v>
      </c>
      <c r="F53" s="56">
        <v>2</v>
      </c>
      <c r="G53" s="58">
        <v>55.44</v>
      </c>
      <c r="H53" s="58">
        <f t="shared" si="1"/>
        <v>110.88</v>
      </c>
      <c r="I53" s="59">
        <f t="shared" si="2"/>
        <v>68.978448</v>
      </c>
      <c r="J53" s="60">
        <f t="shared" si="3"/>
        <v>137.956896</v>
      </c>
      <c r="K53" s="61">
        <f t="shared" si="0"/>
        <v>1.8784187731489714E-4</v>
      </c>
    </row>
    <row r="54" spans="1:11" ht="33.75">
      <c r="A54" s="56" t="s">
        <v>144</v>
      </c>
      <c r="B54" s="56" t="s">
        <v>145</v>
      </c>
      <c r="C54" s="57" t="s">
        <v>14</v>
      </c>
      <c r="D54" s="57" t="s">
        <v>146</v>
      </c>
      <c r="E54" s="56" t="s">
        <v>46</v>
      </c>
      <c r="F54" s="56">
        <v>2</v>
      </c>
      <c r="G54" s="58">
        <v>43.91</v>
      </c>
      <c r="H54" s="58">
        <f t="shared" si="1"/>
        <v>87.82</v>
      </c>
      <c r="I54" s="59">
        <f t="shared" si="2"/>
        <v>54.632821999999997</v>
      </c>
      <c r="J54" s="60">
        <f t="shared" si="3"/>
        <v>109.26564399999999</v>
      </c>
      <c r="K54" s="61">
        <f t="shared" si="0"/>
        <v>1.4877591689929894E-4</v>
      </c>
    </row>
    <row r="55" spans="1:11" ht="33.75">
      <c r="A55" s="56" t="s">
        <v>147</v>
      </c>
      <c r="B55" s="56" t="s">
        <v>148</v>
      </c>
      <c r="C55" s="57" t="s">
        <v>14</v>
      </c>
      <c r="D55" s="57" t="s">
        <v>149</v>
      </c>
      <c r="E55" s="56" t="s">
        <v>46</v>
      </c>
      <c r="F55" s="56">
        <v>1</v>
      </c>
      <c r="G55" s="58">
        <v>29.01</v>
      </c>
      <c r="H55" s="58">
        <f t="shared" si="1"/>
        <v>29.01</v>
      </c>
      <c r="I55" s="59">
        <f t="shared" si="2"/>
        <v>36.094242000000001</v>
      </c>
      <c r="J55" s="60">
        <f t="shared" si="3"/>
        <v>36.094242000000001</v>
      </c>
      <c r="K55" s="61">
        <f t="shared" si="0"/>
        <v>4.9145859135147604E-5</v>
      </c>
    </row>
    <row r="56" spans="1:11" ht="33.75">
      <c r="A56" s="56" t="s">
        <v>150</v>
      </c>
      <c r="B56" s="56" t="s">
        <v>151</v>
      </c>
      <c r="C56" s="57" t="s">
        <v>14</v>
      </c>
      <c r="D56" s="57" t="s">
        <v>152</v>
      </c>
      <c r="E56" s="56" t="s">
        <v>46</v>
      </c>
      <c r="F56" s="56">
        <v>11</v>
      </c>
      <c r="G56" s="58">
        <v>19.07</v>
      </c>
      <c r="H56" s="58">
        <f t="shared" si="1"/>
        <v>209.77</v>
      </c>
      <c r="I56" s="59">
        <f t="shared" si="2"/>
        <v>23.726894000000001</v>
      </c>
      <c r="J56" s="60">
        <f t="shared" si="3"/>
        <v>260.995834</v>
      </c>
      <c r="K56" s="61">
        <f t="shared" si="0"/>
        <v>3.5537148813443337E-4</v>
      </c>
    </row>
    <row r="57" spans="1:11" ht="22.5">
      <c r="A57" s="56" t="s">
        <v>153</v>
      </c>
      <c r="B57" s="56" t="s">
        <v>154</v>
      </c>
      <c r="C57" s="57" t="s">
        <v>44</v>
      </c>
      <c r="D57" s="57" t="s">
        <v>155</v>
      </c>
      <c r="E57" s="56" t="s">
        <v>114</v>
      </c>
      <c r="F57" s="56">
        <v>1</v>
      </c>
      <c r="G57" s="58">
        <v>40.82</v>
      </c>
      <c r="H57" s="58">
        <f t="shared" si="1"/>
        <v>40.82</v>
      </c>
      <c r="I57" s="59">
        <f t="shared" si="2"/>
        <v>50.788243999999999</v>
      </c>
      <c r="J57" s="60">
        <f t="shared" si="3"/>
        <v>50.788243999999999</v>
      </c>
      <c r="K57" s="61">
        <f t="shared" si="0"/>
        <v>6.9153187517984315E-5</v>
      </c>
    </row>
    <row r="58" spans="1:11">
      <c r="A58" s="56" t="s">
        <v>156</v>
      </c>
      <c r="B58" s="56" t="s">
        <v>157</v>
      </c>
      <c r="C58" s="57" t="s">
        <v>44</v>
      </c>
      <c r="D58" s="57" t="s">
        <v>158</v>
      </c>
      <c r="E58" s="56" t="s">
        <v>114</v>
      </c>
      <c r="F58" s="56">
        <v>3</v>
      </c>
      <c r="G58" s="58">
        <v>23.56</v>
      </c>
      <c r="H58" s="58">
        <f t="shared" si="1"/>
        <v>70.679999999999993</v>
      </c>
      <c r="I58" s="59">
        <f t="shared" si="2"/>
        <v>29.313351999999998</v>
      </c>
      <c r="J58" s="60">
        <f t="shared" si="3"/>
        <v>87.940055999999998</v>
      </c>
      <c r="K58" s="61">
        <f t="shared" si="0"/>
        <v>1.1973903218449612E-4</v>
      </c>
    </row>
    <row r="59" spans="1:11" ht="33.75">
      <c r="A59" s="56" t="s">
        <v>159</v>
      </c>
      <c r="B59" s="56" t="s">
        <v>160</v>
      </c>
      <c r="C59" s="57" t="s">
        <v>14</v>
      </c>
      <c r="D59" s="57" t="s">
        <v>161</v>
      </c>
      <c r="E59" s="56" t="s">
        <v>114</v>
      </c>
      <c r="F59" s="56">
        <v>1</v>
      </c>
      <c r="G59" s="58">
        <v>25.13</v>
      </c>
      <c r="H59" s="58">
        <f t="shared" si="1"/>
        <v>25.13</v>
      </c>
      <c r="I59" s="59">
        <f t="shared" si="2"/>
        <v>31.266745999999998</v>
      </c>
      <c r="J59" s="60">
        <f t="shared" si="3"/>
        <v>31.266745999999998</v>
      </c>
      <c r="K59" s="61">
        <f t="shared" si="0"/>
        <v>4.2572748709626305E-5</v>
      </c>
    </row>
    <row r="60" spans="1:11" ht="33.75">
      <c r="A60" s="56" t="s">
        <v>162</v>
      </c>
      <c r="B60" s="56" t="s">
        <v>163</v>
      </c>
      <c r="C60" s="57" t="s">
        <v>14</v>
      </c>
      <c r="D60" s="57" t="s">
        <v>164</v>
      </c>
      <c r="E60" s="56" t="s">
        <v>114</v>
      </c>
      <c r="F60" s="56">
        <v>1</v>
      </c>
      <c r="G60" s="58">
        <v>10.79</v>
      </c>
      <c r="H60" s="58">
        <f t="shared" si="1"/>
        <v>10.79</v>
      </c>
      <c r="I60" s="59">
        <f t="shared" si="2"/>
        <v>13.424917999999998</v>
      </c>
      <c r="J60" s="60">
        <f t="shared" si="3"/>
        <v>13.424917999999998</v>
      </c>
      <c r="K60" s="61">
        <f t="shared" si="0"/>
        <v>1.8279345745199674E-5</v>
      </c>
    </row>
    <row r="61" spans="1:11" ht="33.75">
      <c r="A61" s="56" t="s">
        <v>165</v>
      </c>
      <c r="B61" s="56" t="s">
        <v>166</v>
      </c>
      <c r="C61" s="57" t="s">
        <v>14</v>
      </c>
      <c r="D61" s="57" t="s">
        <v>167</v>
      </c>
      <c r="E61" s="56" t="s">
        <v>114</v>
      </c>
      <c r="F61" s="56">
        <v>2</v>
      </c>
      <c r="G61" s="58">
        <v>10.25</v>
      </c>
      <c r="H61" s="58">
        <f t="shared" si="1"/>
        <v>20.5</v>
      </c>
      <c r="I61" s="59">
        <f t="shared" si="2"/>
        <v>12.75305</v>
      </c>
      <c r="J61" s="60">
        <f t="shared" si="3"/>
        <v>25.5061</v>
      </c>
      <c r="K61" s="61">
        <f t="shared" si="0"/>
        <v>3.4729062815254252E-5</v>
      </c>
    </row>
    <row r="62" spans="1:11" ht="33.75">
      <c r="A62" s="56" t="s">
        <v>168</v>
      </c>
      <c r="B62" s="56" t="s">
        <v>169</v>
      </c>
      <c r="C62" s="57" t="s">
        <v>14</v>
      </c>
      <c r="D62" s="57" t="s">
        <v>170</v>
      </c>
      <c r="E62" s="56" t="s">
        <v>114</v>
      </c>
      <c r="F62" s="56">
        <v>2</v>
      </c>
      <c r="G62" s="58">
        <v>25.06</v>
      </c>
      <c r="H62" s="58">
        <f t="shared" si="1"/>
        <v>50.12</v>
      </c>
      <c r="I62" s="59">
        <f t="shared" si="2"/>
        <v>31.179651999999997</v>
      </c>
      <c r="J62" s="60">
        <f t="shared" si="3"/>
        <v>62.359303999999995</v>
      </c>
      <c r="K62" s="61">
        <f t="shared" si="0"/>
        <v>8.4908323331733804E-5</v>
      </c>
    </row>
    <row r="63" spans="1:11" ht="33.75">
      <c r="A63" s="56" t="s">
        <v>171</v>
      </c>
      <c r="B63" s="56" t="s">
        <v>172</v>
      </c>
      <c r="C63" s="57" t="s">
        <v>14</v>
      </c>
      <c r="D63" s="57" t="s">
        <v>173</v>
      </c>
      <c r="E63" s="56" t="s">
        <v>114</v>
      </c>
      <c r="F63" s="56">
        <v>1</v>
      </c>
      <c r="G63" s="58">
        <v>20.63</v>
      </c>
      <c r="H63" s="58">
        <f t="shared" si="1"/>
        <v>20.63</v>
      </c>
      <c r="I63" s="59">
        <f t="shared" si="2"/>
        <v>25.667845999999997</v>
      </c>
      <c r="J63" s="60">
        <f t="shared" si="3"/>
        <v>25.667845999999997</v>
      </c>
      <c r="K63" s="61">
        <f t="shared" si="0"/>
        <v>3.4949295896521715E-5</v>
      </c>
    </row>
    <row r="64" spans="1:11" ht="33.75">
      <c r="A64" s="56" t="s">
        <v>174</v>
      </c>
      <c r="B64" s="56" t="s">
        <v>175</v>
      </c>
      <c r="C64" s="57" t="s">
        <v>14</v>
      </c>
      <c r="D64" s="57" t="s">
        <v>176</v>
      </c>
      <c r="E64" s="56" t="s">
        <v>114</v>
      </c>
      <c r="F64" s="56">
        <v>15</v>
      </c>
      <c r="G64" s="58">
        <v>6.89</v>
      </c>
      <c r="H64" s="58">
        <f t="shared" si="1"/>
        <v>103.35</v>
      </c>
      <c r="I64" s="59">
        <f t="shared" si="2"/>
        <v>8.5725379999999998</v>
      </c>
      <c r="J64" s="60">
        <f t="shared" si="3"/>
        <v>128.58806999999999</v>
      </c>
      <c r="K64" s="61">
        <f t="shared" si="0"/>
        <v>1.7508529960763545E-4</v>
      </c>
    </row>
    <row r="65" spans="1:11" ht="33.75">
      <c r="A65" s="56" t="s">
        <v>177</v>
      </c>
      <c r="B65" s="56" t="s">
        <v>178</v>
      </c>
      <c r="C65" s="57" t="s">
        <v>14</v>
      </c>
      <c r="D65" s="57" t="s">
        <v>179</v>
      </c>
      <c r="E65" s="56" t="s">
        <v>114</v>
      </c>
      <c r="F65" s="56">
        <v>1</v>
      </c>
      <c r="G65" s="58">
        <v>86.67</v>
      </c>
      <c r="H65" s="58">
        <f t="shared" si="1"/>
        <v>86.67</v>
      </c>
      <c r="I65" s="59">
        <f t="shared" si="2"/>
        <v>107.83481399999999</v>
      </c>
      <c r="J65" s="60">
        <f t="shared" si="3"/>
        <v>107.83481399999999</v>
      </c>
      <c r="K65" s="61">
        <f t="shared" si="0"/>
        <v>1.4682770118039444E-4</v>
      </c>
    </row>
    <row r="66" spans="1:11">
      <c r="A66" s="56" t="s">
        <v>180</v>
      </c>
      <c r="B66" s="56" t="s">
        <v>181</v>
      </c>
      <c r="C66" s="57" t="s">
        <v>44</v>
      </c>
      <c r="D66" s="57" t="s">
        <v>182</v>
      </c>
      <c r="E66" s="56" t="s">
        <v>114</v>
      </c>
      <c r="F66" s="56">
        <v>1</v>
      </c>
      <c r="G66" s="58">
        <v>88.19</v>
      </c>
      <c r="H66" s="58">
        <f t="shared" si="1"/>
        <v>88.19</v>
      </c>
      <c r="I66" s="59">
        <f t="shared" si="2"/>
        <v>109.725998</v>
      </c>
      <c r="J66" s="60">
        <f t="shared" si="3"/>
        <v>109.725998</v>
      </c>
      <c r="K66" s="61">
        <f t="shared" si="0"/>
        <v>1.4940273413059866E-4</v>
      </c>
    </row>
    <row r="67" spans="1:11" ht="33.75">
      <c r="A67" s="56" t="s">
        <v>183</v>
      </c>
      <c r="B67" s="56" t="s">
        <v>184</v>
      </c>
      <c r="C67" s="57" t="s">
        <v>14</v>
      </c>
      <c r="D67" s="57" t="s">
        <v>185</v>
      </c>
      <c r="E67" s="56" t="s">
        <v>114</v>
      </c>
      <c r="F67" s="56">
        <v>2</v>
      </c>
      <c r="G67" s="58">
        <v>13.47</v>
      </c>
      <c r="H67" s="58">
        <f t="shared" si="1"/>
        <v>26.94</v>
      </c>
      <c r="I67" s="59">
        <f t="shared" si="2"/>
        <v>16.759374000000001</v>
      </c>
      <c r="J67" s="60">
        <f t="shared" si="3"/>
        <v>33.518748000000002</v>
      </c>
      <c r="K67" s="61">
        <f t="shared" si="0"/>
        <v>4.5639070841119491E-5</v>
      </c>
    </row>
    <row r="68" spans="1:11" ht="33.75">
      <c r="A68" s="56" t="s">
        <v>186</v>
      </c>
      <c r="B68" s="56" t="s">
        <v>187</v>
      </c>
      <c r="C68" s="57" t="s">
        <v>14</v>
      </c>
      <c r="D68" s="57" t="s">
        <v>188</v>
      </c>
      <c r="E68" s="56" t="s">
        <v>114</v>
      </c>
      <c r="F68" s="56">
        <v>3</v>
      </c>
      <c r="G68" s="58">
        <v>19.440000000000001</v>
      </c>
      <c r="H68" s="58">
        <f t="shared" si="1"/>
        <v>58.320000000000007</v>
      </c>
      <c r="I68" s="59">
        <f t="shared" si="2"/>
        <v>24.187248</v>
      </c>
      <c r="J68" s="60">
        <f t="shared" si="3"/>
        <v>72.561744000000004</v>
      </c>
      <c r="K68" s="61">
        <f t="shared" si="0"/>
        <v>9.8799948457835518E-5</v>
      </c>
    </row>
    <row r="69" spans="1:11" ht="33.75">
      <c r="A69" s="56" t="s">
        <v>189</v>
      </c>
      <c r="B69" s="56" t="s">
        <v>190</v>
      </c>
      <c r="C69" s="57" t="s">
        <v>14</v>
      </c>
      <c r="D69" s="57" t="s">
        <v>191</v>
      </c>
      <c r="E69" s="56" t="s">
        <v>114</v>
      </c>
      <c r="F69" s="56">
        <v>1</v>
      </c>
      <c r="G69" s="58">
        <v>15.76</v>
      </c>
      <c r="H69" s="58">
        <f t="shared" si="1"/>
        <v>15.76</v>
      </c>
      <c r="I69" s="59">
        <f t="shared" si="2"/>
        <v>19.608592000000002</v>
      </c>
      <c r="J69" s="60">
        <f t="shared" si="3"/>
        <v>19.608592000000002</v>
      </c>
      <c r="K69" s="61">
        <f t="shared" si="0"/>
        <v>2.6699025852117416E-5</v>
      </c>
    </row>
    <row r="70" spans="1:11" ht="33.75">
      <c r="A70" s="56" t="s">
        <v>192</v>
      </c>
      <c r="B70" s="56" t="s">
        <v>193</v>
      </c>
      <c r="C70" s="57" t="s">
        <v>14</v>
      </c>
      <c r="D70" s="57" t="s">
        <v>194</v>
      </c>
      <c r="E70" s="56" t="s">
        <v>114</v>
      </c>
      <c r="F70" s="56">
        <v>1</v>
      </c>
      <c r="G70" s="58">
        <v>9.32</v>
      </c>
      <c r="H70" s="58">
        <f t="shared" si="1"/>
        <v>9.32</v>
      </c>
      <c r="I70" s="59">
        <f t="shared" si="2"/>
        <v>11.595943999999999</v>
      </c>
      <c r="J70" s="60">
        <f t="shared" si="3"/>
        <v>11.595943999999999</v>
      </c>
      <c r="K70" s="61">
        <f t="shared" si="0"/>
        <v>1.5789017826252177E-5</v>
      </c>
    </row>
    <row r="71" spans="1:11" ht="33.75">
      <c r="A71" s="56" t="s">
        <v>195</v>
      </c>
      <c r="B71" s="56" t="s">
        <v>134</v>
      </c>
      <c r="C71" s="57" t="s">
        <v>24</v>
      </c>
      <c r="D71" s="57" t="s">
        <v>135</v>
      </c>
      <c r="E71" s="56" t="s">
        <v>30</v>
      </c>
      <c r="F71" s="56">
        <v>1</v>
      </c>
      <c r="G71" s="58">
        <v>90.53</v>
      </c>
      <c r="H71" s="58">
        <f t="shared" si="1"/>
        <v>90.53</v>
      </c>
      <c r="I71" s="59">
        <f t="shared" si="2"/>
        <v>112.637426</v>
      </c>
      <c r="J71" s="60">
        <f t="shared" si="3"/>
        <v>112.637426</v>
      </c>
      <c r="K71" s="61">
        <f t="shared" si="0"/>
        <v>1.5336692959341304E-4</v>
      </c>
    </row>
    <row r="72" spans="1:11" ht="33.75">
      <c r="A72" s="56" t="s">
        <v>196</v>
      </c>
      <c r="B72" s="56" t="s">
        <v>197</v>
      </c>
      <c r="C72" s="57" t="s">
        <v>24</v>
      </c>
      <c r="D72" s="57" t="s">
        <v>198</v>
      </c>
      <c r="E72" s="56" t="s">
        <v>30</v>
      </c>
      <c r="F72" s="56">
        <v>2</v>
      </c>
      <c r="G72" s="58">
        <v>82.96</v>
      </c>
      <c r="H72" s="58">
        <f t="shared" si="1"/>
        <v>165.92</v>
      </c>
      <c r="I72" s="59">
        <f t="shared" si="2"/>
        <v>103.21883199999999</v>
      </c>
      <c r="J72" s="60">
        <f t="shared" si="3"/>
        <v>206.43766399999998</v>
      </c>
      <c r="K72" s="61">
        <f t="shared" si="0"/>
        <v>2.8108517572229195E-4</v>
      </c>
    </row>
    <row r="73" spans="1:11" ht="22.5">
      <c r="A73" s="56" t="s">
        <v>199</v>
      </c>
      <c r="B73" s="56" t="s">
        <v>200</v>
      </c>
      <c r="C73" s="57" t="s">
        <v>14</v>
      </c>
      <c r="D73" s="57" t="s">
        <v>201</v>
      </c>
      <c r="E73" s="56" t="s">
        <v>114</v>
      </c>
      <c r="F73" s="56">
        <v>2</v>
      </c>
      <c r="G73" s="58">
        <v>257.83</v>
      </c>
      <c r="H73" s="58">
        <f t="shared" si="1"/>
        <v>515.66</v>
      </c>
      <c r="I73" s="59">
        <f t="shared" si="2"/>
        <v>320.79208599999998</v>
      </c>
      <c r="J73" s="60">
        <f t="shared" si="3"/>
        <v>641.58417199999997</v>
      </c>
      <c r="K73" s="61">
        <f t="shared" si="0"/>
        <v>8.7357992835678075E-4</v>
      </c>
    </row>
    <row r="74" spans="1:11">
      <c r="A74" s="65" t="s">
        <v>202</v>
      </c>
      <c r="B74" s="65"/>
      <c r="C74" s="66"/>
      <c r="D74" s="66" t="s">
        <v>203</v>
      </c>
      <c r="E74" s="66"/>
      <c r="F74" s="65"/>
      <c r="G74" s="66"/>
      <c r="H74" s="62"/>
      <c r="I74" s="63"/>
      <c r="J74" s="64">
        <f>SUM(J75:J76)</f>
        <v>3415.5466727899993</v>
      </c>
      <c r="K74" s="55">
        <f t="shared" ref="K74:K137" si="4">J74/$H$572</f>
        <v>4.6506025988981674E-3</v>
      </c>
    </row>
    <row r="75" spans="1:11">
      <c r="A75" s="56" t="s">
        <v>204</v>
      </c>
      <c r="B75" s="56" t="s">
        <v>205</v>
      </c>
      <c r="C75" s="57" t="s">
        <v>44</v>
      </c>
      <c r="D75" s="57" t="s">
        <v>206</v>
      </c>
      <c r="E75" s="56" t="s">
        <v>207</v>
      </c>
      <c r="F75" s="56">
        <v>1.0449999999999999</v>
      </c>
      <c r="G75" s="58">
        <v>2008.11</v>
      </c>
      <c r="H75" s="58">
        <f t="shared" ref="H75:H138" si="5">G75*F75</f>
        <v>2098.4749499999998</v>
      </c>
      <c r="I75" s="59">
        <f t="shared" ref="I75:I138" si="6">G75*$K$6+G75</f>
        <v>2498.4904619999998</v>
      </c>
      <c r="J75" s="60">
        <f t="shared" ref="J75:J138" si="7">I75*F75</f>
        <v>2610.9225327899994</v>
      </c>
      <c r="K75" s="61">
        <f t="shared" si="4"/>
        <v>3.5550277246237808E-3</v>
      </c>
    </row>
    <row r="76" spans="1:11">
      <c r="A76" s="56" t="s">
        <v>208</v>
      </c>
      <c r="B76" s="56" t="s">
        <v>209</v>
      </c>
      <c r="C76" s="57" t="s">
        <v>44</v>
      </c>
      <c r="D76" s="57" t="s">
        <v>210</v>
      </c>
      <c r="E76" s="56" t="s">
        <v>211</v>
      </c>
      <c r="F76" s="56">
        <v>1</v>
      </c>
      <c r="G76" s="58">
        <v>646.70000000000005</v>
      </c>
      <c r="H76" s="58">
        <f t="shared" si="5"/>
        <v>646.70000000000005</v>
      </c>
      <c r="I76" s="59">
        <f t="shared" si="6"/>
        <v>804.62414000000012</v>
      </c>
      <c r="J76" s="60">
        <f t="shared" si="7"/>
        <v>804.62414000000012</v>
      </c>
      <c r="K76" s="61">
        <f t="shared" si="4"/>
        <v>1.0955748742743868E-3</v>
      </c>
    </row>
    <row r="77" spans="1:11">
      <c r="A77" s="65" t="s">
        <v>212</v>
      </c>
      <c r="B77" s="65"/>
      <c r="C77" s="66"/>
      <c r="D77" s="66" t="s">
        <v>213</v>
      </c>
      <c r="E77" s="66"/>
      <c r="F77" s="65"/>
      <c r="G77" s="66"/>
      <c r="H77" s="62"/>
      <c r="I77" s="63"/>
      <c r="J77" s="64">
        <f>J78+J99+J110+J112+J119</f>
        <v>13607.267952</v>
      </c>
      <c r="K77" s="55">
        <f t="shared" si="4"/>
        <v>1.8527633132819368E-2</v>
      </c>
    </row>
    <row r="78" spans="1:11">
      <c r="A78" s="65" t="s">
        <v>214</v>
      </c>
      <c r="B78" s="65"/>
      <c r="C78" s="66"/>
      <c r="D78" s="66" t="s">
        <v>215</v>
      </c>
      <c r="E78" s="66"/>
      <c r="F78" s="65"/>
      <c r="G78" s="66"/>
      <c r="H78" s="62"/>
      <c r="I78" s="63"/>
      <c r="J78" s="64">
        <f>SUM(J79:J98)</f>
        <v>4427.6101199999994</v>
      </c>
      <c r="K78" s="55">
        <f t="shared" si="4"/>
        <v>6.0286264846031107E-3</v>
      </c>
    </row>
    <row r="79" spans="1:11">
      <c r="A79" s="56" t="s">
        <v>216</v>
      </c>
      <c r="B79" s="56" t="s">
        <v>217</v>
      </c>
      <c r="C79" s="57" t="s">
        <v>44</v>
      </c>
      <c r="D79" s="57" t="s">
        <v>218</v>
      </c>
      <c r="E79" s="56" t="s">
        <v>46</v>
      </c>
      <c r="F79" s="56">
        <v>12</v>
      </c>
      <c r="G79" s="58">
        <v>48.24</v>
      </c>
      <c r="H79" s="58">
        <f t="shared" si="5"/>
        <v>578.88</v>
      </c>
      <c r="I79" s="59">
        <f t="shared" si="6"/>
        <v>60.020208000000004</v>
      </c>
      <c r="J79" s="60">
        <f t="shared" si="7"/>
        <v>720.24249600000007</v>
      </c>
      <c r="K79" s="61">
        <f t="shared" si="4"/>
        <v>9.8068096987777471E-4</v>
      </c>
    </row>
    <row r="80" spans="1:11">
      <c r="A80" s="56" t="s">
        <v>219</v>
      </c>
      <c r="B80" s="56" t="s">
        <v>220</v>
      </c>
      <c r="C80" s="57" t="s">
        <v>74</v>
      </c>
      <c r="D80" s="57" t="s">
        <v>221</v>
      </c>
      <c r="E80" s="56" t="s">
        <v>30</v>
      </c>
      <c r="F80" s="56">
        <v>2</v>
      </c>
      <c r="G80" s="58">
        <v>12.12</v>
      </c>
      <c r="H80" s="58">
        <f t="shared" si="5"/>
        <v>24.24</v>
      </c>
      <c r="I80" s="59">
        <f t="shared" si="6"/>
        <v>15.079704</v>
      </c>
      <c r="J80" s="60">
        <f t="shared" si="7"/>
        <v>30.159407999999999</v>
      </c>
      <c r="K80" s="61">
        <f t="shared" si="4"/>
        <v>4.1064999153256732E-5</v>
      </c>
    </row>
    <row r="81" spans="1:11">
      <c r="A81" s="56" t="s">
        <v>222</v>
      </c>
      <c r="B81" s="56" t="s">
        <v>223</v>
      </c>
      <c r="C81" s="57" t="s">
        <v>224</v>
      </c>
      <c r="D81" s="57" t="s">
        <v>225</v>
      </c>
      <c r="E81" s="56" t="s">
        <v>114</v>
      </c>
      <c r="F81" s="56">
        <v>8</v>
      </c>
      <c r="G81" s="58">
        <v>15.92</v>
      </c>
      <c r="H81" s="58">
        <f t="shared" si="5"/>
        <v>127.36</v>
      </c>
      <c r="I81" s="59">
        <f t="shared" si="6"/>
        <v>19.807663999999999</v>
      </c>
      <c r="J81" s="60">
        <f t="shared" si="7"/>
        <v>158.46131199999999</v>
      </c>
      <c r="K81" s="61">
        <f t="shared" si="4"/>
        <v>2.1576065561711128E-4</v>
      </c>
    </row>
    <row r="82" spans="1:11" ht="22.5">
      <c r="A82" s="56" t="s">
        <v>226</v>
      </c>
      <c r="B82" s="56" t="s">
        <v>227</v>
      </c>
      <c r="C82" s="57" t="s">
        <v>14</v>
      </c>
      <c r="D82" s="57" t="s">
        <v>228</v>
      </c>
      <c r="E82" s="56" t="s">
        <v>46</v>
      </c>
      <c r="F82" s="56">
        <v>15</v>
      </c>
      <c r="G82" s="58">
        <v>9.9</v>
      </c>
      <c r="H82" s="58">
        <f t="shared" si="5"/>
        <v>148.5</v>
      </c>
      <c r="I82" s="59">
        <f t="shared" si="6"/>
        <v>12.31758</v>
      </c>
      <c r="J82" s="60">
        <f t="shared" si="7"/>
        <v>184.7637</v>
      </c>
      <c r="K82" s="61">
        <f t="shared" si="4"/>
        <v>2.5157394283245154E-4</v>
      </c>
    </row>
    <row r="83" spans="1:11" ht="33.75">
      <c r="A83" s="56" t="s">
        <v>229</v>
      </c>
      <c r="B83" s="56" t="s">
        <v>230</v>
      </c>
      <c r="C83" s="57" t="s">
        <v>14</v>
      </c>
      <c r="D83" s="57" t="s">
        <v>231</v>
      </c>
      <c r="E83" s="56" t="s">
        <v>114</v>
      </c>
      <c r="F83" s="56">
        <v>5</v>
      </c>
      <c r="G83" s="58">
        <v>12</v>
      </c>
      <c r="H83" s="58">
        <f t="shared" si="5"/>
        <v>60</v>
      </c>
      <c r="I83" s="59">
        <f t="shared" si="6"/>
        <v>14.930400000000001</v>
      </c>
      <c r="J83" s="60">
        <f t="shared" si="7"/>
        <v>74.652000000000001</v>
      </c>
      <c r="K83" s="61">
        <f t="shared" si="4"/>
        <v>1.0164603750806123E-4</v>
      </c>
    </row>
    <row r="84" spans="1:11">
      <c r="A84" s="56" t="s">
        <v>232</v>
      </c>
      <c r="B84" s="56" t="s">
        <v>233</v>
      </c>
      <c r="C84" s="57" t="s">
        <v>234</v>
      </c>
      <c r="D84" s="57" t="s">
        <v>235</v>
      </c>
      <c r="E84" s="56" t="s">
        <v>114</v>
      </c>
      <c r="F84" s="56">
        <v>3</v>
      </c>
      <c r="G84" s="58">
        <v>10.93</v>
      </c>
      <c r="H84" s="58">
        <f t="shared" si="5"/>
        <v>32.79</v>
      </c>
      <c r="I84" s="59">
        <f t="shared" si="6"/>
        <v>13.599105999999999</v>
      </c>
      <c r="J84" s="60">
        <f t="shared" si="7"/>
        <v>40.797317999999997</v>
      </c>
      <c r="K84" s="61">
        <f t="shared" si="4"/>
        <v>5.5549559498155454E-5</v>
      </c>
    </row>
    <row r="85" spans="1:11">
      <c r="A85" s="56" t="s">
        <v>236</v>
      </c>
      <c r="B85" s="56" t="s">
        <v>237</v>
      </c>
      <c r="C85" s="57" t="s">
        <v>74</v>
      </c>
      <c r="D85" s="57" t="s">
        <v>238</v>
      </c>
      <c r="E85" s="56" t="s">
        <v>30</v>
      </c>
      <c r="F85" s="56">
        <v>1</v>
      </c>
      <c r="G85" s="58">
        <v>12.22</v>
      </c>
      <c r="H85" s="58">
        <f t="shared" si="5"/>
        <v>12.22</v>
      </c>
      <c r="I85" s="59">
        <f t="shared" si="6"/>
        <v>15.204124</v>
      </c>
      <c r="J85" s="60">
        <f t="shared" si="7"/>
        <v>15.204124</v>
      </c>
      <c r="K85" s="61">
        <f t="shared" si="4"/>
        <v>2.0701909639141802E-5</v>
      </c>
    </row>
    <row r="86" spans="1:11" ht="33.75">
      <c r="A86" s="56" t="s">
        <v>239</v>
      </c>
      <c r="B86" s="56" t="s">
        <v>240</v>
      </c>
      <c r="C86" s="57" t="s">
        <v>24</v>
      </c>
      <c r="D86" s="57" t="s">
        <v>241</v>
      </c>
      <c r="E86" s="56" t="s">
        <v>30</v>
      </c>
      <c r="F86" s="56">
        <v>5</v>
      </c>
      <c r="G86" s="58">
        <v>8.61</v>
      </c>
      <c r="H86" s="58">
        <f t="shared" si="5"/>
        <v>43.05</v>
      </c>
      <c r="I86" s="59">
        <f t="shared" si="6"/>
        <v>10.712561999999998</v>
      </c>
      <c r="J86" s="60">
        <f t="shared" si="7"/>
        <v>53.562809999999992</v>
      </c>
      <c r="K86" s="61">
        <f t="shared" si="4"/>
        <v>7.2931031912033912E-5</v>
      </c>
    </row>
    <row r="87" spans="1:11">
      <c r="A87" s="56" t="s">
        <v>242</v>
      </c>
      <c r="B87" s="56" t="s">
        <v>243</v>
      </c>
      <c r="C87" s="57" t="s">
        <v>74</v>
      </c>
      <c r="D87" s="57" t="s">
        <v>244</v>
      </c>
      <c r="E87" s="56" t="s">
        <v>30</v>
      </c>
      <c r="F87" s="56">
        <v>100</v>
      </c>
      <c r="G87" s="58">
        <v>1.9</v>
      </c>
      <c r="H87" s="58">
        <f t="shared" si="5"/>
        <v>190</v>
      </c>
      <c r="I87" s="59">
        <f t="shared" si="6"/>
        <v>2.3639799999999997</v>
      </c>
      <c r="J87" s="60">
        <f t="shared" si="7"/>
        <v>236.39799999999997</v>
      </c>
      <c r="K87" s="61">
        <f t="shared" si="4"/>
        <v>3.2187911877552719E-4</v>
      </c>
    </row>
    <row r="88" spans="1:11">
      <c r="A88" s="56" t="s">
        <v>245</v>
      </c>
      <c r="B88" s="56" t="s">
        <v>246</v>
      </c>
      <c r="C88" s="57" t="s">
        <v>74</v>
      </c>
      <c r="D88" s="57" t="s">
        <v>247</v>
      </c>
      <c r="E88" s="56" t="s">
        <v>30</v>
      </c>
      <c r="F88" s="56">
        <v>100</v>
      </c>
      <c r="G88" s="58">
        <v>0.39</v>
      </c>
      <c r="H88" s="58">
        <f t="shared" si="5"/>
        <v>39</v>
      </c>
      <c r="I88" s="59">
        <f t="shared" si="6"/>
        <v>0.485238</v>
      </c>
      <c r="J88" s="60">
        <f t="shared" si="7"/>
        <v>48.523800000000001</v>
      </c>
      <c r="K88" s="61">
        <f t="shared" si="4"/>
        <v>6.60699243802398E-5</v>
      </c>
    </row>
    <row r="89" spans="1:11">
      <c r="A89" s="56" t="s">
        <v>248</v>
      </c>
      <c r="B89" s="56" t="s">
        <v>249</v>
      </c>
      <c r="C89" s="57" t="s">
        <v>74</v>
      </c>
      <c r="D89" s="57" t="s">
        <v>250</v>
      </c>
      <c r="E89" s="56" t="s">
        <v>30</v>
      </c>
      <c r="F89" s="56">
        <v>100</v>
      </c>
      <c r="G89" s="58">
        <v>1.91</v>
      </c>
      <c r="H89" s="58">
        <f t="shared" si="5"/>
        <v>191</v>
      </c>
      <c r="I89" s="59">
        <f t="shared" si="6"/>
        <v>2.3764219999999998</v>
      </c>
      <c r="J89" s="60">
        <f t="shared" si="7"/>
        <v>237.64219999999997</v>
      </c>
      <c r="K89" s="61">
        <f t="shared" si="4"/>
        <v>3.2357321940066155E-4</v>
      </c>
    </row>
    <row r="90" spans="1:11">
      <c r="A90" s="56" t="s">
        <v>251</v>
      </c>
      <c r="B90" s="56" t="s">
        <v>252</v>
      </c>
      <c r="C90" s="57" t="s">
        <v>44</v>
      </c>
      <c r="D90" s="57" t="s">
        <v>253</v>
      </c>
      <c r="E90" s="56" t="s">
        <v>30</v>
      </c>
      <c r="F90" s="56">
        <v>105</v>
      </c>
      <c r="G90" s="58">
        <v>4.9400000000000004</v>
      </c>
      <c r="H90" s="58">
        <f t="shared" si="5"/>
        <v>518.70000000000005</v>
      </c>
      <c r="I90" s="59">
        <f t="shared" si="6"/>
        <v>6.1463480000000006</v>
      </c>
      <c r="J90" s="60">
        <f t="shared" si="7"/>
        <v>645.3665400000001</v>
      </c>
      <c r="K90" s="61">
        <f t="shared" si="4"/>
        <v>8.7872999425718946E-4</v>
      </c>
    </row>
    <row r="91" spans="1:11">
      <c r="A91" s="56" t="s">
        <v>254</v>
      </c>
      <c r="B91" s="56" t="s">
        <v>249</v>
      </c>
      <c r="C91" s="57" t="s">
        <v>74</v>
      </c>
      <c r="D91" s="57" t="s">
        <v>250</v>
      </c>
      <c r="E91" s="56" t="s">
        <v>30</v>
      </c>
      <c r="F91" s="56">
        <v>100</v>
      </c>
      <c r="G91" s="58">
        <v>1.91</v>
      </c>
      <c r="H91" s="58">
        <f t="shared" si="5"/>
        <v>191</v>
      </c>
      <c r="I91" s="59">
        <f t="shared" si="6"/>
        <v>2.3764219999999998</v>
      </c>
      <c r="J91" s="60">
        <f t="shared" si="7"/>
        <v>237.64219999999997</v>
      </c>
      <c r="K91" s="61">
        <f t="shared" si="4"/>
        <v>3.2357321940066155E-4</v>
      </c>
    </row>
    <row r="92" spans="1:11">
      <c r="A92" s="56" t="s">
        <v>255</v>
      </c>
      <c r="B92" s="56" t="s">
        <v>256</v>
      </c>
      <c r="C92" s="57" t="s">
        <v>44</v>
      </c>
      <c r="D92" s="57" t="s">
        <v>257</v>
      </c>
      <c r="E92" s="56" t="s">
        <v>46</v>
      </c>
      <c r="F92" s="56">
        <v>5</v>
      </c>
      <c r="G92" s="58">
        <v>9.77</v>
      </c>
      <c r="H92" s="58">
        <f t="shared" si="5"/>
        <v>48.849999999999994</v>
      </c>
      <c r="I92" s="59">
        <f t="shared" si="6"/>
        <v>12.155833999999999</v>
      </c>
      <c r="J92" s="60">
        <f t="shared" si="7"/>
        <v>60.779169999999993</v>
      </c>
      <c r="K92" s="61">
        <f t="shared" si="4"/>
        <v>8.2756815537813176E-5</v>
      </c>
    </row>
    <row r="93" spans="1:11" ht="22.5">
      <c r="A93" s="56" t="s">
        <v>258</v>
      </c>
      <c r="B93" s="56" t="s">
        <v>259</v>
      </c>
      <c r="C93" s="57" t="s">
        <v>260</v>
      </c>
      <c r="D93" s="57" t="s">
        <v>261</v>
      </c>
      <c r="E93" s="56" t="s">
        <v>262</v>
      </c>
      <c r="F93" s="56">
        <v>3</v>
      </c>
      <c r="G93" s="58">
        <v>11.15</v>
      </c>
      <c r="H93" s="58">
        <f t="shared" si="5"/>
        <v>33.450000000000003</v>
      </c>
      <c r="I93" s="59">
        <f t="shared" si="6"/>
        <v>13.87283</v>
      </c>
      <c r="J93" s="60">
        <f t="shared" si="7"/>
        <v>41.618490000000001</v>
      </c>
      <c r="K93" s="61">
        <f t="shared" si="4"/>
        <v>5.6667665910744133E-5</v>
      </c>
    </row>
    <row r="94" spans="1:11" ht="22.5">
      <c r="A94" s="56" t="s">
        <v>263</v>
      </c>
      <c r="B94" s="56" t="s">
        <v>264</v>
      </c>
      <c r="C94" s="57" t="s">
        <v>24</v>
      </c>
      <c r="D94" s="57" t="s">
        <v>265</v>
      </c>
      <c r="E94" s="56" t="s">
        <v>76</v>
      </c>
      <c r="F94" s="56">
        <v>18</v>
      </c>
      <c r="G94" s="58">
        <v>40.25</v>
      </c>
      <c r="H94" s="58">
        <f t="shared" si="5"/>
        <v>724.5</v>
      </c>
      <c r="I94" s="59">
        <f t="shared" si="6"/>
        <v>50.079050000000002</v>
      </c>
      <c r="J94" s="60">
        <f t="shared" si="7"/>
        <v>901.42290000000003</v>
      </c>
      <c r="K94" s="61">
        <f t="shared" si="4"/>
        <v>1.2273759029098393E-3</v>
      </c>
    </row>
    <row r="95" spans="1:11">
      <c r="A95" s="56" t="s">
        <v>266</v>
      </c>
      <c r="B95" s="56" t="s">
        <v>252</v>
      </c>
      <c r="C95" s="57" t="s">
        <v>44</v>
      </c>
      <c r="D95" s="57" t="s">
        <v>267</v>
      </c>
      <c r="E95" s="56" t="s">
        <v>30</v>
      </c>
      <c r="F95" s="56">
        <v>5</v>
      </c>
      <c r="G95" s="58">
        <v>4.9400000000000004</v>
      </c>
      <c r="H95" s="58">
        <f t="shared" si="5"/>
        <v>24.700000000000003</v>
      </c>
      <c r="I95" s="59">
        <f t="shared" si="6"/>
        <v>6.1463480000000006</v>
      </c>
      <c r="J95" s="60">
        <f t="shared" si="7"/>
        <v>30.731740000000002</v>
      </c>
      <c r="K95" s="61">
        <f t="shared" si="4"/>
        <v>4.1844285440818539E-5</v>
      </c>
    </row>
    <row r="96" spans="1:11" ht="22.5">
      <c r="A96" s="56" t="s">
        <v>268</v>
      </c>
      <c r="B96" s="56" t="s">
        <v>269</v>
      </c>
      <c r="C96" s="57" t="s">
        <v>260</v>
      </c>
      <c r="D96" s="57" t="s">
        <v>270</v>
      </c>
      <c r="E96" s="56" t="s">
        <v>262</v>
      </c>
      <c r="F96" s="56">
        <v>5</v>
      </c>
      <c r="G96" s="58">
        <v>26.76</v>
      </c>
      <c r="H96" s="58">
        <f t="shared" si="5"/>
        <v>133.80000000000001</v>
      </c>
      <c r="I96" s="59">
        <f t="shared" si="6"/>
        <v>33.294792000000001</v>
      </c>
      <c r="J96" s="60">
        <f t="shared" si="7"/>
        <v>166.47396000000001</v>
      </c>
      <c r="K96" s="61">
        <f t="shared" si="4"/>
        <v>2.2667066364297653E-4</v>
      </c>
    </row>
    <row r="97" spans="1:11">
      <c r="A97" s="56" t="s">
        <v>271</v>
      </c>
      <c r="B97" s="56" t="s">
        <v>272</v>
      </c>
      <c r="C97" s="57" t="s">
        <v>234</v>
      </c>
      <c r="D97" s="57" t="s">
        <v>273</v>
      </c>
      <c r="E97" s="56" t="s">
        <v>114</v>
      </c>
      <c r="F97" s="56">
        <v>3</v>
      </c>
      <c r="G97" s="58">
        <v>84.12</v>
      </c>
      <c r="H97" s="58">
        <f t="shared" si="5"/>
        <v>252.36</v>
      </c>
      <c r="I97" s="59">
        <f t="shared" si="6"/>
        <v>104.662104</v>
      </c>
      <c r="J97" s="60">
        <f t="shared" si="7"/>
        <v>313.986312</v>
      </c>
      <c r="K97" s="61">
        <f t="shared" si="4"/>
        <v>4.2752323375890548E-4</v>
      </c>
    </row>
    <row r="98" spans="1:11" ht="22.5">
      <c r="A98" s="56" t="s">
        <v>274</v>
      </c>
      <c r="B98" s="56" t="s">
        <v>275</v>
      </c>
      <c r="C98" s="57" t="s">
        <v>14</v>
      </c>
      <c r="D98" s="57" t="s">
        <v>276</v>
      </c>
      <c r="E98" s="56" t="s">
        <v>114</v>
      </c>
      <c r="F98" s="56">
        <v>6</v>
      </c>
      <c r="G98" s="58">
        <v>30.7</v>
      </c>
      <c r="H98" s="58">
        <f t="shared" si="5"/>
        <v>184.2</v>
      </c>
      <c r="I98" s="59">
        <f t="shared" si="6"/>
        <v>38.196939999999998</v>
      </c>
      <c r="J98" s="60">
        <f t="shared" si="7"/>
        <v>229.18163999999999</v>
      </c>
      <c r="K98" s="61">
        <f t="shared" si="4"/>
        <v>3.1205333514974792E-4</v>
      </c>
    </row>
    <row r="99" spans="1:11">
      <c r="A99" s="65" t="s">
        <v>277</v>
      </c>
      <c r="B99" s="65"/>
      <c r="C99" s="66"/>
      <c r="D99" s="66" t="s">
        <v>278</v>
      </c>
      <c r="E99" s="66"/>
      <c r="F99" s="65"/>
      <c r="G99" s="66"/>
      <c r="H99" s="62"/>
      <c r="I99" s="63"/>
      <c r="J99" s="64">
        <f>SUM(J100:J109)</f>
        <v>5735.5131600000013</v>
      </c>
      <c r="K99" s="55">
        <f t="shared" si="4"/>
        <v>7.8094650617443456E-3</v>
      </c>
    </row>
    <row r="100" spans="1:11" ht="22.5">
      <c r="A100" s="56" t="s">
        <v>279</v>
      </c>
      <c r="B100" s="56" t="s">
        <v>280</v>
      </c>
      <c r="C100" s="57" t="s">
        <v>14</v>
      </c>
      <c r="D100" s="57" t="s">
        <v>281</v>
      </c>
      <c r="E100" s="56" t="s">
        <v>46</v>
      </c>
      <c r="F100" s="56">
        <v>100</v>
      </c>
      <c r="G100" s="58">
        <v>3.71</v>
      </c>
      <c r="H100" s="58">
        <f t="shared" si="5"/>
        <v>371</v>
      </c>
      <c r="I100" s="59">
        <f t="shared" si="6"/>
        <v>4.6159819999999998</v>
      </c>
      <c r="J100" s="60">
        <f t="shared" si="7"/>
        <v>461.59819999999996</v>
      </c>
      <c r="K100" s="61">
        <f t="shared" si="4"/>
        <v>6.2851133192484514E-4</v>
      </c>
    </row>
    <row r="101" spans="1:11" ht="22.5">
      <c r="A101" s="56" t="s">
        <v>282</v>
      </c>
      <c r="B101" s="56" t="s">
        <v>280</v>
      </c>
      <c r="C101" s="57" t="s">
        <v>14</v>
      </c>
      <c r="D101" s="57" t="s">
        <v>283</v>
      </c>
      <c r="E101" s="56" t="s">
        <v>46</v>
      </c>
      <c r="F101" s="56">
        <v>100</v>
      </c>
      <c r="G101" s="58">
        <v>3.71</v>
      </c>
      <c r="H101" s="58">
        <f t="shared" si="5"/>
        <v>371</v>
      </c>
      <c r="I101" s="59">
        <f t="shared" si="6"/>
        <v>4.6159819999999998</v>
      </c>
      <c r="J101" s="60">
        <f t="shared" si="7"/>
        <v>461.59819999999996</v>
      </c>
      <c r="K101" s="61">
        <f t="shared" si="4"/>
        <v>6.2851133192484514E-4</v>
      </c>
    </row>
    <row r="102" spans="1:11" ht="22.5">
      <c r="A102" s="56" t="s">
        <v>284</v>
      </c>
      <c r="B102" s="56" t="s">
        <v>280</v>
      </c>
      <c r="C102" s="57" t="s">
        <v>14</v>
      </c>
      <c r="D102" s="57" t="s">
        <v>285</v>
      </c>
      <c r="E102" s="56" t="s">
        <v>46</v>
      </c>
      <c r="F102" s="56">
        <v>100</v>
      </c>
      <c r="G102" s="58">
        <v>3.71</v>
      </c>
      <c r="H102" s="58">
        <f t="shared" si="5"/>
        <v>371</v>
      </c>
      <c r="I102" s="59">
        <f t="shared" si="6"/>
        <v>4.6159819999999998</v>
      </c>
      <c r="J102" s="60">
        <f t="shared" si="7"/>
        <v>461.59819999999996</v>
      </c>
      <c r="K102" s="61">
        <f t="shared" si="4"/>
        <v>6.2851133192484514E-4</v>
      </c>
    </row>
    <row r="103" spans="1:11" ht="33.75">
      <c r="A103" s="56" t="s">
        <v>286</v>
      </c>
      <c r="B103" s="56" t="s">
        <v>280</v>
      </c>
      <c r="C103" s="57" t="s">
        <v>14</v>
      </c>
      <c r="D103" s="57" t="s">
        <v>287</v>
      </c>
      <c r="E103" s="56" t="s">
        <v>46</v>
      </c>
      <c r="F103" s="56">
        <v>100</v>
      </c>
      <c r="G103" s="58">
        <v>3.71</v>
      </c>
      <c r="H103" s="58">
        <f t="shared" si="5"/>
        <v>371</v>
      </c>
      <c r="I103" s="59">
        <f t="shared" si="6"/>
        <v>4.6159819999999998</v>
      </c>
      <c r="J103" s="60">
        <f t="shared" si="7"/>
        <v>461.59819999999996</v>
      </c>
      <c r="K103" s="61">
        <f t="shared" si="4"/>
        <v>6.2851133192484514E-4</v>
      </c>
    </row>
    <row r="104" spans="1:11" ht="33.75">
      <c r="A104" s="56" t="s">
        <v>288</v>
      </c>
      <c r="B104" s="56" t="s">
        <v>289</v>
      </c>
      <c r="C104" s="57" t="s">
        <v>14</v>
      </c>
      <c r="D104" s="57" t="s">
        <v>290</v>
      </c>
      <c r="E104" s="56" t="s">
        <v>46</v>
      </c>
      <c r="F104" s="56">
        <v>100</v>
      </c>
      <c r="G104" s="58">
        <v>2.54</v>
      </c>
      <c r="H104" s="58">
        <f t="shared" si="5"/>
        <v>254</v>
      </c>
      <c r="I104" s="59">
        <f t="shared" si="6"/>
        <v>3.1602680000000003</v>
      </c>
      <c r="J104" s="60">
        <f t="shared" si="7"/>
        <v>316.02680000000004</v>
      </c>
      <c r="K104" s="61">
        <f t="shared" si="4"/>
        <v>4.3030155878412592E-4</v>
      </c>
    </row>
    <row r="105" spans="1:11" ht="33.75">
      <c r="A105" s="56" t="s">
        <v>291</v>
      </c>
      <c r="B105" s="56" t="s">
        <v>292</v>
      </c>
      <c r="C105" s="57" t="s">
        <v>14</v>
      </c>
      <c r="D105" s="57" t="s">
        <v>293</v>
      </c>
      <c r="E105" s="56" t="s">
        <v>46</v>
      </c>
      <c r="F105" s="56">
        <v>100</v>
      </c>
      <c r="G105" s="58">
        <v>8.32</v>
      </c>
      <c r="H105" s="58">
        <f t="shared" si="5"/>
        <v>832</v>
      </c>
      <c r="I105" s="59">
        <f t="shared" si="6"/>
        <v>10.351744</v>
      </c>
      <c r="J105" s="60">
        <f t="shared" si="7"/>
        <v>1035.1744000000001</v>
      </c>
      <c r="K105" s="61">
        <f t="shared" si="4"/>
        <v>1.4094917201117824E-3</v>
      </c>
    </row>
    <row r="106" spans="1:11" ht="22.5">
      <c r="A106" s="56" t="s">
        <v>294</v>
      </c>
      <c r="B106" s="56" t="s">
        <v>292</v>
      </c>
      <c r="C106" s="57" t="s">
        <v>14</v>
      </c>
      <c r="D106" s="57" t="s">
        <v>295</v>
      </c>
      <c r="E106" s="56" t="s">
        <v>46</v>
      </c>
      <c r="F106" s="56">
        <v>100</v>
      </c>
      <c r="G106" s="58">
        <v>8.32</v>
      </c>
      <c r="H106" s="58">
        <f t="shared" si="5"/>
        <v>832</v>
      </c>
      <c r="I106" s="59">
        <f t="shared" si="6"/>
        <v>10.351744</v>
      </c>
      <c r="J106" s="60">
        <f t="shared" si="7"/>
        <v>1035.1744000000001</v>
      </c>
      <c r="K106" s="61">
        <f t="shared" si="4"/>
        <v>1.4094917201117824E-3</v>
      </c>
    </row>
    <row r="107" spans="1:11" ht="22.5">
      <c r="A107" s="56" t="s">
        <v>296</v>
      </c>
      <c r="B107" s="56" t="s">
        <v>297</v>
      </c>
      <c r="C107" s="57" t="s">
        <v>14</v>
      </c>
      <c r="D107" s="57" t="s">
        <v>298</v>
      </c>
      <c r="E107" s="56" t="s">
        <v>46</v>
      </c>
      <c r="F107" s="56">
        <v>30</v>
      </c>
      <c r="G107" s="58">
        <v>24.94</v>
      </c>
      <c r="H107" s="58">
        <f t="shared" si="5"/>
        <v>748.2</v>
      </c>
      <c r="I107" s="59">
        <f t="shared" si="6"/>
        <v>31.030348000000004</v>
      </c>
      <c r="J107" s="60">
        <f t="shared" si="7"/>
        <v>930.91044000000011</v>
      </c>
      <c r="K107" s="61">
        <f t="shared" si="4"/>
        <v>1.2675260877255236E-3</v>
      </c>
    </row>
    <row r="108" spans="1:11" ht="22.5">
      <c r="A108" s="56" t="s">
        <v>299</v>
      </c>
      <c r="B108" s="56" t="s">
        <v>297</v>
      </c>
      <c r="C108" s="57" t="s">
        <v>14</v>
      </c>
      <c r="D108" s="57" t="s">
        <v>300</v>
      </c>
      <c r="E108" s="56" t="s">
        <v>46</v>
      </c>
      <c r="F108" s="56">
        <v>10</v>
      </c>
      <c r="G108" s="58">
        <v>24.94</v>
      </c>
      <c r="H108" s="58">
        <f t="shared" si="5"/>
        <v>249.4</v>
      </c>
      <c r="I108" s="59">
        <f t="shared" si="6"/>
        <v>31.030348000000004</v>
      </c>
      <c r="J108" s="60">
        <f t="shared" si="7"/>
        <v>310.30348000000004</v>
      </c>
      <c r="K108" s="61">
        <f t="shared" si="4"/>
        <v>4.2250869590850789E-4</v>
      </c>
    </row>
    <row r="109" spans="1:11" ht="22.5">
      <c r="A109" s="56" t="s">
        <v>301</v>
      </c>
      <c r="B109" s="56" t="s">
        <v>302</v>
      </c>
      <c r="C109" s="57" t="s">
        <v>14</v>
      </c>
      <c r="D109" s="57" t="s">
        <v>303</v>
      </c>
      <c r="E109" s="56" t="s">
        <v>46</v>
      </c>
      <c r="F109" s="56">
        <v>10</v>
      </c>
      <c r="G109" s="58">
        <v>21.02</v>
      </c>
      <c r="H109" s="58">
        <f t="shared" si="5"/>
        <v>210.2</v>
      </c>
      <c r="I109" s="59">
        <f t="shared" si="6"/>
        <v>26.153084</v>
      </c>
      <c r="J109" s="60">
        <f t="shared" si="7"/>
        <v>261.53084000000001</v>
      </c>
      <c r="K109" s="61">
        <f t="shared" si="4"/>
        <v>3.5609995140324115E-4</v>
      </c>
    </row>
    <row r="110" spans="1:11">
      <c r="A110" s="65" t="s">
        <v>304</v>
      </c>
      <c r="B110" s="65"/>
      <c r="C110" s="66"/>
      <c r="D110" s="66" t="s">
        <v>305</v>
      </c>
      <c r="E110" s="66"/>
      <c r="F110" s="65"/>
      <c r="G110" s="66"/>
      <c r="H110" s="62"/>
      <c r="I110" s="63"/>
      <c r="J110" s="64">
        <f>J111</f>
        <v>402.29962799999998</v>
      </c>
      <c r="K110" s="55">
        <f t="shared" si="4"/>
        <v>5.4777049613094193E-4</v>
      </c>
    </row>
    <row r="111" spans="1:11" ht="33.75">
      <c r="A111" s="56" t="s">
        <v>306</v>
      </c>
      <c r="B111" s="56" t="s">
        <v>307</v>
      </c>
      <c r="C111" s="57" t="s">
        <v>24</v>
      </c>
      <c r="D111" s="57" t="s">
        <v>308</v>
      </c>
      <c r="E111" s="56" t="s">
        <v>30</v>
      </c>
      <c r="F111" s="56">
        <v>2</v>
      </c>
      <c r="G111" s="58">
        <v>161.66999999999999</v>
      </c>
      <c r="H111" s="58">
        <f t="shared" si="5"/>
        <v>323.33999999999997</v>
      </c>
      <c r="I111" s="59">
        <f t="shared" si="6"/>
        <v>201.14981399999999</v>
      </c>
      <c r="J111" s="60">
        <f t="shared" si="7"/>
        <v>402.29962799999998</v>
      </c>
      <c r="K111" s="61">
        <f t="shared" si="4"/>
        <v>5.4777049613094193E-4</v>
      </c>
    </row>
    <row r="112" spans="1:11">
      <c r="A112" s="65" t="s">
        <v>309</v>
      </c>
      <c r="B112" s="65"/>
      <c r="C112" s="66"/>
      <c r="D112" s="66" t="s">
        <v>310</v>
      </c>
      <c r="E112" s="66"/>
      <c r="F112" s="65"/>
      <c r="G112" s="66"/>
      <c r="H112" s="62"/>
      <c r="I112" s="63"/>
      <c r="J112" s="64">
        <f>SUM(J113:J118)</f>
        <v>2132.24775</v>
      </c>
      <c r="K112" s="55">
        <f t="shared" si="4"/>
        <v>2.9032649463239988E-3</v>
      </c>
    </row>
    <row r="113" spans="1:11" ht="33.75">
      <c r="A113" s="56" t="s">
        <v>311</v>
      </c>
      <c r="B113" s="56" t="s">
        <v>312</v>
      </c>
      <c r="C113" s="57" t="s">
        <v>313</v>
      </c>
      <c r="D113" s="57" t="s">
        <v>314</v>
      </c>
      <c r="E113" s="56" t="s">
        <v>114</v>
      </c>
      <c r="F113" s="56">
        <v>1</v>
      </c>
      <c r="G113" s="58">
        <v>819.99</v>
      </c>
      <c r="H113" s="58">
        <f t="shared" si="5"/>
        <v>819.99</v>
      </c>
      <c r="I113" s="59">
        <f t="shared" si="6"/>
        <v>1020.2315579999999</v>
      </c>
      <c r="J113" s="60">
        <f t="shared" si="7"/>
        <v>1020.2315579999999</v>
      </c>
      <c r="K113" s="61">
        <f t="shared" si="4"/>
        <v>1.3891455716039185E-3</v>
      </c>
    </row>
    <row r="114" spans="1:11">
      <c r="A114" s="56" t="s">
        <v>315</v>
      </c>
      <c r="B114" s="56" t="s">
        <v>316</v>
      </c>
      <c r="C114" s="57" t="s">
        <v>74</v>
      </c>
      <c r="D114" s="57" t="s">
        <v>317</v>
      </c>
      <c r="E114" s="56" t="s">
        <v>30</v>
      </c>
      <c r="F114" s="56">
        <v>3</v>
      </c>
      <c r="G114" s="58">
        <v>108.57</v>
      </c>
      <c r="H114" s="58">
        <f t="shared" si="5"/>
        <v>325.70999999999998</v>
      </c>
      <c r="I114" s="59">
        <f t="shared" si="6"/>
        <v>135.08279399999998</v>
      </c>
      <c r="J114" s="60">
        <f t="shared" si="7"/>
        <v>405.24838199999994</v>
      </c>
      <c r="K114" s="61">
        <f t="shared" si="4"/>
        <v>5.5178551461251021E-4</v>
      </c>
    </row>
    <row r="115" spans="1:11">
      <c r="A115" s="56" t="s">
        <v>318</v>
      </c>
      <c r="B115" s="56" t="s">
        <v>319</v>
      </c>
      <c r="C115" s="57" t="s">
        <v>234</v>
      </c>
      <c r="D115" s="57" t="s">
        <v>320</v>
      </c>
      <c r="E115" s="56" t="s">
        <v>114</v>
      </c>
      <c r="F115" s="56">
        <v>1</v>
      </c>
      <c r="G115" s="58">
        <v>280.87</v>
      </c>
      <c r="H115" s="58">
        <f t="shared" si="5"/>
        <v>280.87</v>
      </c>
      <c r="I115" s="59">
        <f t="shared" si="6"/>
        <v>349.45845400000002</v>
      </c>
      <c r="J115" s="60">
        <f t="shared" si="7"/>
        <v>349.45845400000002</v>
      </c>
      <c r="K115" s="61">
        <f t="shared" si="4"/>
        <v>4.7582204258148596E-4</v>
      </c>
    </row>
    <row r="116" spans="1:11" ht="33.75">
      <c r="A116" s="56" t="s">
        <v>321</v>
      </c>
      <c r="B116" s="56" t="s">
        <v>322</v>
      </c>
      <c r="C116" s="57" t="s">
        <v>24</v>
      </c>
      <c r="D116" s="57" t="s">
        <v>323</v>
      </c>
      <c r="E116" s="56" t="s">
        <v>30</v>
      </c>
      <c r="F116" s="56">
        <v>1</v>
      </c>
      <c r="G116" s="58">
        <v>149.36000000000001</v>
      </c>
      <c r="H116" s="58">
        <f t="shared" si="5"/>
        <v>149.36000000000001</v>
      </c>
      <c r="I116" s="59">
        <f t="shared" si="6"/>
        <v>185.83371200000002</v>
      </c>
      <c r="J116" s="60">
        <f t="shared" si="7"/>
        <v>185.83371200000002</v>
      </c>
      <c r="K116" s="61">
        <f t="shared" si="4"/>
        <v>2.530308693700671E-4</v>
      </c>
    </row>
    <row r="117" spans="1:11" ht="22.5">
      <c r="A117" s="56" t="s">
        <v>324</v>
      </c>
      <c r="B117" s="56" t="s">
        <v>325</v>
      </c>
      <c r="C117" s="57" t="s">
        <v>24</v>
      </c>
      <c r="D117" s="57" t="s">
        <v>326</v>
      </c>
      <c r="E117" s="56" t="s">
        <v>30</v>
      </c>
      <c r="F117" s="56">
        <v>2</v>
      </c>
      <c r="G117" s="58">
        <v>48.66</v>
      </c>
      <c r="H117" s="58">
        <f t="shared" si="5"/>
        <v>97.32</v>
      </c>
      <c r="I117" s="59">
        <f t="shared" si="6"/>
        <v>60.542771999999999</v>
      </c>
      <c r="J117" s="60">
        <f t="shared" si="7"/>
        <v>121.085544</v>
      </c>
      <c r="K117" s="61">
        <f t="shared" si="4"/>
        <v>1.648698728380753E-4</v>
      </c>
    </row>
    <row r="118" spans="1:11" ht="22.5">
      <c r="A118" s="56" t="s">
        <v>327</v>
      </c>
      <c r="B118" s="56" t="s">
        <v>328</v>
      </c>
      <c r="C118" s="57" t="s">
        <v>24</v>
      </c>
      <c r="D118" s="57" t="s">
        <v>329</v>
      </c>
      <c r="E118" s="56" t="s">
        <v>30</v>
      </c>
      <c r="F118" s="56">
        <v>2</v>
      </c>
      <c r="G118" s="58">
        <v>20.25</v>
      </c>
      <c r="H118" s="58">
        <f t="shared" si="5"/>
        <v>40.5</v>
      </c>
      <c r="I118" s="59">
        <f t="shared" si="6"/>
        <v>25.195050000000002</v>
      </c>
      <c r="J118" s="60">
        <f t="shared" si="7"/>
        <v>50.390100000000004</v>
      </c>
      <c r="K118" s="61">
        <f t="shared" si="4"/>
        <v>6.8611075317941334E-5</v>
      </c>
    </row>
    <row r="119" spans="1:11">
      <c r="A119" s="65" t="s">
        <v>330</v>
      </c>
      <c r="B119" s="65"/>
      <c r="C119" s="66"/>
      <c r="D119" s="66" t="s">
        <v>331</v>
      </c>
      <c r="E119" s="66"/>
      <c r="F119" s="65"/>
      <c r="G119" s="66"/>
      <c r="H119" s="62"/>
      <c r="I119" s="63"/>
      <c r="J119" s="64">
        <f>SUM(J120:J123)</f>
        <v>909.59729400000003</v>
      </c>
      <c r="K119" s="55">
        <f t="shared" si="4"/>
        <v>1.2385061440169721E-3</v>
      </c>
    </row>
    <row r="120" spans="1:11" ht="33.75">
      <c r="A120" s="56" t="s">
        <v>332</v>
      </c>
      <c r="B120" s="56" t="s">
        <v>333</v>
      </c>
      <c r="C120" s="57" t="s">
        <v>14</v>
      </c>
      <c r="D120" s="57" t="s">
        <v>334</v>
      </c>
      <c r="E120" s="56" t="s">
        <v>114</v>
      </c>
      <c r="F120" s="56">
        <v>2</v>
      </c>
      <c r="G120" s="58">
        <v>163.89</v>
      </c>
      <c r="H120" s="58">
        <f t="shared" si="5"/>
        <v>327.78</v>
      </c>
      <c r="I120" s="59">
        <f t="shared" si="6"/>
        <v>203.91193799999999</v>
      </c>
      <c r="J120" s="60">
        <f t="shared" si="7"/>
        <v>407.82387599999998</v>
      </c>
      <c r="K120" s="61">
        <f t="shared" si="4"/>
        <v>5.5529230290653848E-4</v>
      </c>
    </row>
    <row r="121" spans="1:11" ht="22.5">
      <c r="A121" s="56" t="s">
        <v>335</v>
      </c>
      <c r="B121" s="56" t="s">
        <v>336</v>
      </c>
      <c r="C121" s="57" t="s">
        <v>14</v>
      </c>
      <c r="D121" s="57" t="s">
        <v>337</v>
      </c>
      <c r="E121" s="56" t="s">
        <v>114</v>
      </c>
      <c r="F121" s="56">
        <v>1</v>
      </c>
      <c r="G121" s="58">
        <v>22.89</v>
      </c>
      <c r="H121" s="58">
        <f t="shared" si="5"/>
        <v>22.89</v>
      </c>
      <c r="I121" s="59">
        <f t="shared" si="6"/>
        <v>28.479738000000001</v>
      </c>
      <c r="J121" s="60">
        <f t="shared" si="7"/>
        <v>28.479738000000001</v>
      </c>
      <c r="K121" s="61">
        <f t="shared" si="4"/>
        <v>3.8777963309325359E-5</v>
      </c>
    </row>
    <row r="122" spans="1:11">
      <c r="A122" s="56" t="s">
        <v>338</v>
      </c>
      <c r="B122" s="56" t="s">
        <v>339</v>
      </c>
      <c r="C122" s="57" t="s">
        <v>44</v>
      </c>
      <c r="D122" s="57" t="s">
        <v>340</v>
      </c>
      <c r="E122" s="56" t="s">
        <v>114</v>
      </c>
      <c r="F122" s="56">
        <v>2</v>
      </c>
      <c r="G122" s="58">
        <v>111.67</v>
      </c>
      <c r="H122" s="58">
        <f t="shared" si="5"/>
        <v>223.34</v>
      </c>
      <c r="I122" s="59">
        <f t="shared" si="6"/>
        <v>138.93981400000001</v>
      </c>
      <c r="J122" s="60">
        <f t="shared" si="7"/>
        <v>277.87962800000003</v>
      </c>
      <c r="K122" s="61">
        <f t="shared" si="4"/>
        <v>3.783604336175066E-4</v>
      </c>
    </row>
    <row r="123" spans="1:11" ht="22.5">
      <c r="A123" s="56" t="s">
        <v>341</v>
      </c>
      <c r="B123" s="56" t="s">
        <v>342</v>
      </c>
      <c r="C123" s="57" t="s">
        <v>14</v>
      </c>
      <c r="D123" s="57" t="s">
        <v>343</v>
      </c>
      <c r="E123" s="56" t="s">
        <v>114</v>
      </c>
      <c r="F123" s="56">
        <v>2</v>
      </c>
      <c r="G123" s="58">
        <v>78.53</v>
      </c>
      <c r="H123" s="58">
        <f t="shared" si="5"/>
        <v>157.06</v>
      </c>
      <c r="I123" s="59">
        <f t="shared" si="6"/>
        <v>97.707025999999999</v>
      </c>
      <c r="J123" s="60">
        <f t="shared" si="7"/>
        <v>195.414052</v>
      </c>
      <c r="K123" s="61">
        <f t="shared" si="4"/>
        <v>2.6607544418360158E-4</v>
      </c>
    </row>
    <row r="124" spans="1:11">
      <c r="A124" s="65" t="s">
        <v>344</v>
      </c>
      <c r="B124" s="65"/>
      <c r="C124" s="66"/>
      <c r="D124" s="66" t="s">
        <v>345</v>
      </c>
      <c r="E124" s="66"/>
      <c r="F124" s="65"/>
      <c r="G124" s="66"/>
      <c r="H124" s="62"/>
      <c r="I124" s="63"/>
      <c r="J124" s="64">
        <f>SUM(J125:J127)</f>
        <v>2333.4846579999999</v>
      </c>
      <c r="K124" s="55">
        <f t="shared" si="4"/>
        <v>3.1772687814332289E-3</v>
      </c>
    </row>
    <row r="125" spans="1:11">
      <c r="A125" s="56" t="s">
        <v>346</v>
      </c>
      <c r="B125" s="56" t="s">
        <v>347</v>
      </c>
      <c r="C125" s="57" t="s">
        <v>44</v>
      </c>
      <c r="D125" s="57" t="s">
        <v>348</v>
      </c>
      <c r="E125" s="56" t="s">
        <v>26</v>
      </c>
      <c r="F125" s="56">
        <v>1</v>
      </c>
      <c r="G125" s="58">
        <v>411.83</v>
      </c>
      <c r="H125" s="58">
        <f t="shared" si="5"/>
        <v>411.83</v>
      </c>
      <c r="I125" s="59">
        <f t="shared" si="6"/>
        <v>512.39888599999995</v>
      </c>
      <c r="J125" s="60">
        <f t="shared" si="7"/>
        <v>512.39888599999995</v>
      </c>
      <c r="K125" s="61">
        <f t="shared" si="4"/>
        <v>6.9768146044908079E-4</v>
      </c>
    </row>
    <row r="126" spans="1:11" ht="22.5">
      <c r="A126" s="56" t="s">
        <v>349</v>
      </c>
      <c r="B126" s="56" t="s">
        <v>350</v>
      </c>
      <c r="C126" s="57" t="s">
        <v>44</v>
      </c>
      <c r="D126" s="57" t="s">
        <v>351</v>
      </c>
      <c r="E126" s="56" t="s">
        <v>26</v>
      </c>
      <c r="F126" s="56">
        <v>1</v>
      </c>
      <c r="G126" s="58">
        <v>1249.76</v>
      </c>
      <c r="H126" s="58">
        <f t="shared" si="5"/>
        <v>1249.76</v>
      </c>
      <c r="I126" s="59">
        <f t="shared" si="6"/>
        <v>1554.9513919999999</v>
      </c>
      <c r="J126" s="60">
        <f t="shared" si="7"/>
        <v>1554.9513919999999</v>
      </c>
      <c r="K126" s="61">
        <f t="shared" si="4"/>
        <v>2.11721919726791E-3</v>
      </c>
    </row>
    <row r="127" spans="1:11" ht="22.5">
      <c r="A127" s="56" t="s">
        <v>352</v>
      </c>
      <c r="B127" s="56" t="s">
        <v>353</v>
      </c>
      <c r="C127" s="57" t="s">
        <v>24</v>
      </c>
      <c r="D127" s="57" t="s">
        <v>354</v>
      </c>
      <c r="E127" s="56" t="s">
        <v>30</v>
      </c>
      <c r="F127" s="56">
        <v>1</v>
      </c>
      <c r="G127" s="58">
        <v>213.9</v>
      </c>
      <c r="H127" s="58">
        <f t="shared" si="5"/>
        <v>213.9</v>
      </c>
      <c r="I127" s="59">
        <f t="shared" si="6"/>
        <v>266.13438000000002</v>
      </c>
      <c r="J127" s="60">
        <f t="shared" si="7"/>
        <v>266.13438000000002</v>
      </c>
      <c r="K127" s="61">
        <f t="shared" si="4"/>
        <v>3.6236812371623827E-4</v>
      </c>
    </row>
    <row r="128" spans="1:11">
      <c r="A128" s="51" t="s">
        <v>355</v>
      </c>
      <c r="B128" s="51"/>
      <c r="C128" s="52"/>
      <c r="D128" s="52" t="s">
        <v>356</v>
      </c>
      <c r="E128" s="52"/>
      <c r="F128" s="51"/>
      <c r="G128" s="52"/>
      <c r="H128" s="62"/>
      <c r="I128" s="63"/>
      <c r="J128" s="64">
        <f>J129+J155+J163+J184+J198+J203+J221+J228+J303+J326</f>
        <v>400102.39543516003</v>
      </c>
      <c r="K128" s="55">
        <f t="shared" si="4"/>
        <v>0.54477874797014703</v>
      </c>
    </row>
    <row r="129" spans="1:11">
      <c r="A129" s="65" t="s">
        <v>357</v>
      </c>
      <c r="B129" s="65"/>
      <c r="C129" s="66"/>
      <c r="D129" s="66" t="s">
        <v>358</v>
      </c>
      <c r="E129" s="66"/>
      <c r="F129" s="65"/>
      <c r="G129" s="66"/>
      <c r="H129" s="62"/>
      <c r="I129" s="63"/>
      <c r="J129" s="64">
        <f>J130+J133+J139+J142+J145+J147+J151</f>
        <v>42030.562321320002</v>
      </c>
      <c r="K129" s="55">
        <f t="shared" si="4"/>
        <v>5.7228742889645259E-2</v>
      </c>
    </row>
    <row r="130" spans="1:11">
      <c r="A130" s="65" t="s">
        <v>359</v>
      </c>
      <c r="B130" s="65"/>
      <c r="C130" s="66"/>
      <c r="D130" s="66" t="s">
        <v>52</v>
      </c>
      <c r="E130" s="66"/>
      <c r="F130" s="65"/>
      <c r="G130" s="66"/>
      <c r="H130" s="62"/>
      <c r="I130" s="63"/>
      <c r="J130" s="64">
        <f>J131+J132</f>
        <v>1585.5898169999998</v>
      </c>
      <c r="K130" s="55">
        <f t="shared" si="4"/>
        <v>2.158936425161843E-3</v>
      </c>
    </row>
    <row r="131" spans="1:11" ht="22.5">
      <c r="A131" s="56" t="s">
        <v>360</v>
      </c>
      <c r="B131" s="56" t="s">
        <v>361</v>
      </c>
      <c r="C131" s="57" t="s">
        <v>14</v>
      </c>
      <c r="D131" s="57" t="s">
        <v>362</v>
      </c>
      <c r="E131" s="56" t="s">
        <v>57</v>
      </c>
      <c r="F131" s="56">
        <v>55</v>
      </c>
      <c r="G131" s="58">
        <v>17.309999999999999</v>
      </c>
      <c r="H131" s="58">
        <f t="shared" si="5"/>
        <v>952.05</v>
      </c>
      <c r="I131" s="59">
        <f t="shared" si="6"/>
        <v>21.537101999999997</v>
      </c>
      <c r="J131" s="60">
        <f t="shared" si="7"/>
        <v>1184.5406099999998</v>
      </c>
      <c r="K131" s="61">
        <f t="shared" si="4"/>
        <v>1.6128685001591612E-3</v>
      </c>
    </row>
    <row r="132" spans="1:11" ht="22.5">
      <c r="A132" s="56" t="s">
        <v>363</v>
      </c>
      <c r="B132" s="56" t="s">
        <v>364</v>
      </c>
      <c r="C132" s="57" t="s">
        <v>24</v>
      </c>
      <c r="D132" s="57" t="s">
        <v>365</v>
      </c>
      <c r="E132" s="56" t="s">
        <v>57</v>
      </c>
      <c r="F132" s="56">
        <v>2.9</v>
      </c>
      <c r="G132" s="58">
        <v>111.15</v>
      </c>
      <c r="H132" s="58">
        <f t="shared" si="5"/>
        <v>322.33499999999998</v>
      </c>
      <c r="I132" s="59">
        <f t="shared" si="6"/>
        <v>138.29283000000001</v>
      </c>
      <c r="J132" s="60">
        <f t="shared" si="7"/>
        <v>401.04920700000002</v>
      </c>
      <c r="K132" s="61">
        <f t="shared" si="4"/>
        <v>5.46067925002682E-4</v>
      </c>
    </row>
    <row r="133" spans="1:11">
      <c r="A133" s="65" t="s">
        <v>366</v>
      </c>
      <c r="B133" s="65"/>
      <c r="C133" s="66"/>
      <c r="D133" s="66" t="s">
        <v>78</v>
      </c>
      <c r="E133" s="66"/>
      <c r="F133" s="65"/>
      <c r="G133" s="66"/>
      <c r="H133" s="62"/>
      <c r="I133" s="63"/>
      <c r="J133" s="64">
        <f>SUM(J134:J138)</f>
        <v>8575.0164464000009</v>
      </c>
      <c r="K133" s="55">
        <f t="shared" si="4"/>
        <v>1.1675727955620966E-2</v>
      </c>
    </row>
    <row r="134" spans="1:11" ht="22.5">
      <c r="A134" s="56" t="s">
        <v>367</v>
      </c>
      <c r="B134" s="56" t="s">
        <v>368</v>
      </c>
      <c r="C134" s="57" t="s">
        <v>24</v>
      </c>
      <c r="D134" s="57" t="s">
        <v>369</v>
      </c>
      <c r="E134" s="56" t="s">
        <v>37</v>
      </c>
      <c r="F134" s="56">
        <v>5.57</v>
      </c>
      <c r="G134" s="58">
        <v>54.08</v>
      </c>
      <c r="H134" s="58">
        <f t="shared" si="5"/>
        <v>301.22559999999999</v>
      </c>
      <c r="I134" s="59">
        <f t="shared" si="6"/>
        <v>67.286336000000006</v>
      </c>
      <c r="J134" s="60">
        <f t="shared" si="7"/>
        <v>374.78489152000003</v>
      </c>
      <c r="K134" s="61">
        <f t="shared" si="4"/>
        <v>5.1030647726647079E-4</v>
      </c>
    </row>
    <row r="135" spans="1:11" ht="22.5">
      <c r="A135" s="56" t="s">
        <v>370</v>
      </c>
      <c r="B135" s="56" t="s">
        <v>371</v>
      </c>
      <c r="C135" s="57" t="s">
        <v>24</v>
      </c>
      <c r="D135" s="57" t="s">
        <v>372</v>
      </c>
      <c r="E135" s="56" t="s">
        <v>37</v>
      </c>
      <c r="F135" s="56">
        <v>4.96</v>
      </c>
      <c r="G135" s="58">
        <v>26.06</v>
      </c>
      <c r="H135" s="58">
        <f t="shared" si="5"/>
        <v>129.2576</v>
      </c>
      <c r="I135" s="59">
        <f t="shared" si="6"/>
        <v>32.423851999999997</v>
      </c>
      <c r="J135" s="60">
        <f t="shared" si="7"/>
        <v>160.82230591999999</v>
      </c>
      <c r="K135" s="61">
        <f t="shared" si="4"/>
        <v>2.1897538096336624E-4</v>
      </c>
    </row>
    <row r="136" spans="1:11" ht="33.75">
      <c r="A136" s="56" t="s">
        <v>373</v>
      </c>
      <c r="B136" s="56" t="s">
        <v>374</v>
      </c>
      <c r="C136" s="57" t="s">
        <v>44</v>
      </c>
      <c r="D136" s="57" t="s">
        <v>375</v>
      </c>
      <c r="E136" s="56" t="s">
        <v>37</v>
      </c>
      <c r="F136" s="56">
        <v>4.96</v>
      </c>
      <c r="G136" s="58">
        <v>355.03</v>
      </c>
      <c r="H136" s="58">
        <f t="shared" si="5"/>
        <v>1760.9487999999999</v>
      </c>
      <c r="I136" s="59">
        <f t="shared" si="6"/>
        <v>441.72832599999998</v>
      </c>
      <c r="J136" s="60">
        <f t="shared" si="7"/>
        <v>2190.9724969599997</v>
      </c>
      <c r="K136" s="61">
        <f t="shared" si="4"/>
        <v>2.9832244629095896E-3</v>
      </c>
    </row>
    <row r="137" spans="1:11">
      <c r="A137" s="56" t="s">
        <v>376</v>
      </c>
      <c r="B137" s="56" t="s">
        <v>377</v>
      </c>
      <c r="C137" s="57" t="s">
        <v>234</v>
      </c>
      <c r="D137" s="57" t="s">
        <v>378</v>
      </c>
      <c r="E137" s="56" t="s">
        <v>114</v>
      </c>
      <c r="F137" s="56">
        <v>1</v>
      </c>
      <c r="G137" s="58">
        <v>678.39</v>
      </c>
      <c r="H137" s="58">
        <f t="shared" si="5"/>
        <v>678.39</v>
      </c>
      <c r="I137" s="59">
        <f t="shared" si="6"/>
        <v>844.05283799999995</v>
      </c>
      <c r="J137" s="60">
        <f t="shared" si="7"/>
        <v>844.05283799999995</v>
      </c>
      <c r="K137" s="61">
        <f t="shared" si="4"/>
        <v>1.1492609230848942E-3</v>
      </c>
    </row>
    <row r="138" spans="1:11">
      <c r="A138" s="56" t="s">
        <v>379</v>
      </c>
      <c r="B138" s="56" t="s">
        <v>380</v>
      </c>
      <c r="C138" s="57" t="s">
        <v>234</v>
      </c>
      <c r="D138" s="57" t="s">
        <v>381</v>
      </c>
      <c r="E138" s="56" t="s">
        <v>37</v>
      </c>
      <c r="F138" s="56">
        <v>26.5</v>
      </c>
      <c r="G138" s="58">
        <v>151.78</v>
      </c>
      <c r="H138" s="58">
        <f t="shared" si="5"/>
        <v>4022.17</v>
      </c>
      <c r="I138" s="59">
        <f t="shared" si="6"/>
        <v>188.84467599999999</v>
      </c>
      <c r="J138" s="60">
        <f t="shared" si="7"/>
        <v>5004.383914</v>
      </c>
      <c r="K138" s="61">
        <f t="shared" ref="K138:K201" si="8">J138/$H$572</f>
        <v>6.8139607113966438E-3</v>
      </c>
    </row>
    <row r="139" spans="1:11">
      <c r="A139" s="65" t="s">
        <v>382</v>
      </c>
      <c r="B139" s="65"/>
      <c r="C139" s="66"/>
      <c r="D139" s="66" t="s">
        <v>383</v>
      </c>
      <c r="E139" s="66"/>
      <c r="F139" s="65"/>
      <c r="G139" s="66"/>
      <c r="H139" s="62"/>
      <c r="I139" s="63"/>
      <c r="J139" s="64">
        <f>J140+J141</f>
        <v>682.49458778000007</v>
      </c>
      <c r="K139" s="55">
        <f t="shared" si="8"/>
        <v>9.2928348160176112E-4</v>
      </c>
    </row>
    <row r="140" spans="1:11" ht="22.5">
      <c r="A140" s="56" t="s">
        <v>384</v>
      </c>
      <c r="B140" s="56" t="s">
        <v>385</v>
      </c>
      <c r="C140" s="57" t="s">
        <v>44</v>
      </c>
      <c r="D140" s="57" t="s">
        <v>386</v>
      </c>
      <c r="E140" s="56" t="s">
        <v>76</v>
      </c>
      <c r="F140" s="56">
        <v>3.06</v>
      </c>
      <c r="G140" s="58">
        <v>43.56</v>
      </c>
      <c r="H140" s="58">
        <f t="shared" ref="H140:H202" si="9">G140*F140</f>
        <v>133.2936</v>
      </c>
      <c r="I140" s="59">
        <f t="shared" ref="I140:I202" si="10">G140*$K$6+G140</f>
        <v>54.197352000000002</v>
      </c>
      <c r="J140" s="60">
        <f t="shared" ref="J140:J202" si="11">I140*F140</f>
        <v>165.84389712000001</v>
      </c>
      <c r="K140" s="61">
        <f t="shared" si="8"/>
        <v>2.258127710864085E-4</v>
      </c>
    </row>
    <row r="141" spans="1:11" ht="33.75">
      <c r="A141" s="56" t="s">
        <v>387</v>
      </c>
      <c r="B141" s="56" t="s">
        <v>388</v>
      </c>
      <c r="C141" s="57" t="s">
        <v>44</v>
      </c>
      <c r="D141" s="57" t="s">
        <v>389</v>
      </c>
      <c r="E141" s="56" t="s">
        <v>37</v>
      </c>
      <c r="F141" s="56">
        <v>4.8099999999999996</v>
      </c>
      <c r="G141" s="58">
        <v>86.33</v>
      </c>
      <c r="H141" s="58">
        <f t="shared" si="9"/>
        <v>415.24729999999994</v>
      </c>
      <c r="I141" s="59">
        <f t="shared" si="10"/>
        <v>107.41178600000001</v>
      </c>
      <c r="J141" s="60">
        <f t="shared" si="11"/>
        <v>516.65069066000001</v>
      </c>
      <c r="K141" s="61">
        <f t="shared" si="8"/>
        <v>7.0347071051535248E-4</v>
      </c>
    </row>
    <row r="142" spans="1:11">
      <c r="A142" s="65" t="s">
        <v>390</v>
      </c>
      <c r="B142" s="65"/>
      <c r="C142" s="66"/>
      <c r="D142" s="66" t="s">
        <v>391</v>
      </c>
      <c r="E142" s="66"/>
      <c r="F142" s="65"/>
      <c r="G142" s="66"/>
      <c r="H142" s="62"/>
      <c r="I142" s="63"/>
      <c r="J142" s="64">
        <f>J143+J144</f>
        <v>4603.0999264599996</v>
      </c>
      <c r="K142" s="55">
        <f t="shared" si="8"/>
        <v>6.2675731096059981E-3</v>
      </c>
    </row>
    <row r="143" spans="1:11">
      <c r="A143" s="56" t="s">
        <v>392</v>
      </c>
      <c r="B143" s="56" t="s">
        <v>393</v>
      </c>
      <c r="C143" s="57" t="s">
        <v>44</v>
      </c>
      <c r="D143" s="57" t="s">
        <v>394</v>
      </c>
      <c r="E143" s="56" t="s">
        <v>37</v>
      </c>
      <c r="F143" s="56">
        <v>26.23</v>
      </c>
      <c r="G143" s="58">
        <v>99.57</v>
      </c>
      <c r="H143" s="58">
        <f t="shared" si="9"/>
        <v>2611.7210999999998</v>
      </c>
      <c r="I143" s="59">
        <f t="shared" si="10"/>
        <v>123.88499399999999</v>
      </c>
      <c r="J143" s="60">
        <f t="shared" si="11"/>
        <v>3249.5033926199999</v>
      </c>
      <c r="K143" s="61">
        <f t="shared" si="8"/>
        <v>4.4245183481865817E-3</v>
      </c>
    </row>
    <row r="144" spans="1:11">
      <c r="A144" s="56" t="s">
        <v>395</v>
      </c>
      <c r="B144" s="56" t="s">
        <v>396</v>
      </c>
      <c r="C144" s="57" t="s">
        <v>234</v>
      </c>
      <c r="D144" s="57" t="s">
        <v>397</v>
      </c>
      <c r="E144" s="56" t="s">
        <v>46</v>
      </c>
      <c r="F144" s="56">
        <v>5.56</v>
      </c>
      <c r="G144" s="58">
        <v>195.67</v>
      </c>
      <c r="H144" s="58">
        <f t="shared" si="9"/>
        <v>1087.9251999999999</v>
      </c>
      <c r="I144" s="59">
        <f t="shared" si="10"/>
        <v>243.45261399999998</v>
      </c>
      <c r="J144" s="60">
        <f t="shared" si="11"/>
        <v>1353.5965338399999</v>
      </c>
      <c r="K144" s="61">
        <f t="shared" si="8"/>
        <v>1.8430547614194167E-3</v>
      </c>
    </row>
    <row r="145" spans="1:11">
      <c r="A145" s="65" t="s">
        <v>398</v>
      </c>
      <c r="B145" s="65"/>
      <c r="C145" s="66"/>
      <c r="D145" s="66" t="s">
        <v>88</v>
      </c>
      <c r="E145" s="66"/>
      <c r="F145" s="65"/>
      <c r="G145" s="66"/>
      <c r="H145" s="62"/>
      <c r="I145" s="63"/>
      <c r="J145" s="64">
        <f>J146</f>
        <v>1862.59875384</v>
      </c>
      <c r="K145" s="55">
        <f t="shared" si="8"/>
        <v>2.5361113271618811E-3</v>
      </c>
    </row>
    <row r="146" spans="1:11">
      <c r="A146" s="56" t="s">
        <v>399</v>
      </c>
      <c r="B146" s="56" t="s">
        <v>400</v>
      </c>
      <c r="C146" s="57" t="s">
        <v>44</v>
      </c>
      <c r="D146" s="57" t="s">
        <v>401</v>
      </c>
      <c r="E146" s="56" t="s">
        <v>37</v>
      </c>
      <c r="F146" s="56">
        <v>2.82</v>
      </c>
      <c r="G146" s="58">
        <v>530.86</v>
      </c>
      <c r="H146" s="58">
        <f t="shared" si="9"/>
        <v>1497.0252</v>
      </c>
      <c r="I146" s="59">
        <f t="shared" si="10"/>
        <v>660.49601200000006</v>
      </c>
      <c r="J146" s="60">
        <f t="shared" si="11"/>
        <v>1862.59875384</v>
      </c>
      <c r="K146" s="61">
        <f t="shared" si="8"/>
        <v>2.5361113271618811E-3</v>
      </c>
    </row>
    <row r="147" spans="1:11">
      <c r="A147" s="65" t="s">
        <v>402</v>
      </c>
      <c r="B147" s="65"/>
      <c r="C147" s="66"/>
      <c r="D147" s="66" t="s">
        <v>331</v>
      </c>
      <c r="E147" s="66"/>
      <c r="F147" s="65"/>
      <c r="G147" s="66"/>
      <c r="H147" s="62"/>
      <c r="I147" s="63"/>
      <c r="J147" s="64">
        <f>SUM(J148:J150)</f>
        <v>14487.794761839999</v>
      </c>
      <c r="K147" s="55">
        <f t="shared" si="8"/>
        <v>1.9726556954550199E-2</v>
      </c>
    </row>
    <row r="148" spans="1:11">
      <c r="A148" s="56" t="s">
        <v>403</v>
      </c>
      <c r="B148" s="56" t="s">
        <v>404</v>
      </c>
      <c r="C148" s="57" t="s">
        <v>44</v>
      </c>
      <c r="D148" s="57" t="s">
        <v>405</v>
      </c>
      <c r="E148" s="56" t="s">
        <v>37</v>
      </c>
      <c r="F148" s="56">
        <v>7.58</v>
      </c>
      <c r="G148" s="58">
        <v>1269.43</v>
      </c>
      <c r="H148" s="58">
        <f t="shared" si="9"/>
        <v>9622.2794000000013</v>
      </c>
      <c r="I148" s="59">
        <f t="shared" si="10"/>
        <v>1579.424806</v>
      </c>
      <c r="J148" s="60">
        <f t="shared" si="11"/>
        <v>11972.04002948</v>
      </c>
      <c r="K148" s="61">
        <f t="shared" si="8"/>
        <v>1.6301109546757415E-2</v>
      </c>
    </row>
    <row r="149" spans="1:11">
      <c r="A149" s="56" t="s">
        <v>406</v>
      </c>
      <c r="B149" s="56" t="s">
        <v>407</v>
      </c>
      <c r="C149" s="57" t="s">
        <v>44</v>
      </c>
      <c r="D149" s="57" t="s">
        <v>408</v>
      </c>
      <c r="E149" s="56" t="s">
        <v>37</v>
      </c>
      <c r="F149" s="56">
        <v>0.83</v>
      </c>
      <c r="G149" s="58">
        <v>602.38</v>
      </c>
      <c r="H149" s="58">
        <f t="shared" si="9"/>
        <v>499.97539999999998</v>
      </c>
      <c r="I149" s="59">
        <f t="shared" si="10"/>
        <v>749.48119599999995</v>
      </c>
      <c r="J149" s="60">
        <f t="shared" si="11"/>
        <v>622.06939267999996</v>
      </c>
      <c r="K149" s="61">
        <f t="shared" si="8"/>
        <v>8.4700863769179846E-4</v>
      </c>
    </row>
    <row r="150" spans="1:11">
      <c r="A150" s="56" t="s">
        <v>409</v>
      </c>
      <c r="B150" s="56" t="s">
        <v>410</v>
      </c>
      <c r="C150" s="57" t="s">
        <v>44</v>
      </c>
      <c r="D150" s="57" t="s">
        <v>411</v>
      </c>
      <c r="E150" s="56" t="s">
        <v>46</v>
      </c>
      <c r="F150" s="56">
        <v>3.93</v>
      </c>
      <c r="G150" s="58">
        <v>387.28</v>
      </c>
      <c r="H150" s="58">
        <f t="shared" si="9"/>
        <v>1522.0103999999999</v>
      </c>
      <c r="I150" s="59">
        <f t="shared" si="10"/>
        <v>481.85377599999998</v>
      </c>
      <c r="J150" s="60">
        <f t="shared" si="11"/>
        <v>1893.68533968</v>
      </c>
      <c r="K150" s="61">
        <f t="shared" si="8"/>
        <v>2.5784387701009879E-3</v>
      </c>
    </row>
    <row r="151" spans="1:11">
      <c r="A151" s="65" t="s">
        <v>412</v>
      </c>
      <c r="B151" s="65"/>
      <c r="C151" s="66"/>
      <c r="D151" s="66" t="s">
        <v>413</v>
      </c>
      <c r="E151" s="66"/>
      <c r="F151" s="65"/>
      <c r="G151" s="66"/>
      <c r="H151" s="62"/>
      <c r="I151" s="63"/>
      <c r="J151" s="64">
        <f>SUM(J152:J154)</f>
        <v>10233.968027999999</v>
      </c>
      <c r="K151" s="55">
        <f t="shared" si="8"/>
        <v>1.3934553635942605E-2</v>
      </c>
    </row>
    <row r="152" spans="1:11">
      <c r="A152" s="56" t="s">
        <v>414</v>
      </c>
      <c r="B152" s="56" t="s">
        <v>415</v>
      </c>
      <c r="C152" s="57" t="s">
        <v>44</v>
      </c>
      <c r="D152" s="57" t="s">
        <v>416</v>
      </c>
      <c r="E152" s="56" t="s">
        <v>114</v>
      </c>
      <c r="F152" s="56">
        <v>1</v>
      </c>
      <c r="G152" s="58">
        <v>2638.56</v>
      </c>
      <c r="H152" s="58">
        <f t="shared" si="9"/>
        <v>2638.56</v>
      </c>
      <c r="I152" s="59">
        <f t="shared" si="10"/>
        <v>3282.8963519999998</v>
      </c>
      <c r="J152" s="60">
        <f t="shared" si="11"/>
        <v>3282.8963519999998</v>
      </c>
      <c r="K152" s="61">
        <f t="shared" si="8"/>
        <v>4.4699861454545005E-3</v>
      </c>
    </row>
    <row r="153" spans="1:11">
      <c r="A153" s="56" t="s">
        <v>417</v>
      </c>
      <c r="B153" s="56" t="s">
        <v>418</v>
      </c>
      <c r="C153" s="57" t="s">
        <v>44</v>
      </c>
      <c r="D153" s="57" t="s">
        <v>419</v>
      </c>
      <c r="E153" s="56" t="s">
        <v>114</v>
      </c>
      <c r="F153" s="56">
        <v>1</v>
      </c>
      <c r="G153" s="58">
        <v>2173.7199999999998</v>
      </c>
      <c r="H153" s="58">
        <f t="shared" si="9"/>
        <v>2173.7199999999998</v>
      </c>
      <c r="I153" s="59">
        <f t="shared" si="10"/>
        <v>2704.5424239999998</v>
      </c>
      <c r="J153" s="60">
        <f t="shared" si="11"/>
        <v>2704.5424239999998</v>
      </c>
      <c r="K153" s="61">
        <f t="shared" si="8"/>
        <v>3.682500410867047E-3</v>
      </c>
    </row>
    <row r="154" spans="1:11">
      <c r="A154" s="56" t="s">
        <v>420</v>
      </c>
      <c r="B154" s="56" t="s">
        <v>421</v>
      </c>
      <c r="C154" s="57" t="s">
        <v>44</v>
      </c>
      <c r="D154" s="57" t="s">
        <v>422</v>
      </c>
      <c r="E154" s="56" t="s">
        <v>114</v>
      </c>
      <c r="F154" s="56">
        <v>2</v>
      </c>
      <c r="G154" s="58">
        <v>1706.53</v>
      </c>
      <c r="H154" s="58">
        <f t="shared" si="9"/>
        <v>3413.06</v>
      </c>
      <c r="I154" s="59">
        <f t="shared" si="10"/>
        <v>2123.2646260000001</v>
      </c>
      <c r="J154" s="60">
        <f t="shared" si="11"/>
        <v>4246.5292520000003</v>
      </c>
      <c r="K154" s="61">
        <f t="shared" si="8"/>
        <v>5.7820670796210581E-3</v>
      </c>
    </row>
    <row r="155" spans="1:11">
      <c r="A155" s="65" t="s">
        <v>423</v>
      </c>
      <c r="B155" s="65"/>
      <c r="C155" s="66"/>
      <c r="D155" s="66" t="s">
        <v>424</v>
      </c>
      <c r="E155" s="66"/>
      <c r="F155" s="65"/>
      <c r="G155" s="66"/>
      <c r="H155" s="62"/>
      <c r="I155" s="63"/>
      <c r="J155" s="64">
        <f>J156+J159+J161</f>
        <v>3342.0924019199992</v>
      </c>
      <c r="K155" s="55">
        <f t="shared" si="8"/>
        <v>4.5505873873568914E-3</v>
      </c>
    </row>
    <row r="156" spans="1:11">
      <c r="A156" s="65" t="s">
        <v>425</v>
      </c>
      <c r="B156" s="65"/>
      <c r="C156" s="66"/>
      <c r="D156" s="66" t="s">
        <v>52</v>
      </c>
      <c r="E156" s="66"/>
      <c r="F156" s="65"/>
      <c r="G156" s="66"/>
      <c r="H156" s="62"/>
      <c r="I156" s="63"/>
      <c r="J156" s="64">
        <f>SUM(J157:J158)</f>
        <v>358.01606159999994</v>
      </c>
      <c r="K156" s="55">
        <f t="shared" si="8"/>
        <v>4.8747406668115994E-4</v>
      </c>
    </row>
    <row r="157" spans="1:11" ht="22.5">
      <c r="A157" s="56" t="s">
        <v>426</v>
      </c>
      <c r="B157" s="56" t="s">
        <v>361</v>
      </c>
      <c r="C157" s="57" t="s">
        <v>14</v>
      </c>
      <c r="D157" s="57" t="s">
        <v>362</v>
      </c>
      <c r="E157" s="56" t="s">
        <v>57</v>
      </c>
      <c r="F157" s="56">
        <v>12</v>
      </c>
      <c r="G157" s="58">
        <v>17.309999999999999</v>
      </c>
      <c r="H157" s="58">
        <f t="shared" si="9"/>
        <v>207.71999999999997</v>
      </c>
      <c r="I157" s="59">
        <f t="shared" si="10"/>
        <v>21.537101999999997</v>
      </c>
      <c r="J157" s="60">
        <f t="shared" si="11"/>
        <v>258.44522399999994</v>
      </c>
      <c r="K157" s="61">
        <f t="shared" si="8"/>
        <v>3.5189858185290788E-4</v>
      </c>
    </row>
    <row r="158" spans="1:11" ht="22.5">
      <c r="A158" s="56" t="s">
        <v>427</v>
      </c>
      <c r="B158" s="56" t="s">
        <v>364</v>
      </c>
      <c r="C158" s="57" t="s">
        <v>24</v>
      </c>
      <c r="D158" s="57" t="s">
        <v>365</v>
      </c>
      <c r="E158" s="56" t="s">
        <v>57</v>
      </c>
      <c r="F158" s="56">
        <v>0.72</v>
      </c>
      <c r="G158" s="58">
        <v>111.15</v>
      </c>
      <c r="H158" s="58">
        <f t="shared" si="9"/>
        <v>80.028000000000006</v>
      </c>
      <c r="I158" s="59">
        <f t="shared" si="10"/>
        <v>138.29283000000001</v>
      </c>
      <c r="J158" s="60">
        <f t="shared" si="11"/>
        <v>99.570837600000004</v>
      </c>
      <c r="K158" s="61">
        <f t="shared" si="8"/>
        <v>1.3557548482825206E-4</v>
      </c>
    </row>
    <row r="159" spans="1:11">
      <c r="A159" s="65" t="s">
        <v>428</v>
      </c>
      <c r="B159" s="65"/>
      <c r="C159" s="66"/>
      <c r="D159" s="66" t="s">
        <v>88</v>
      </c>
      <c r="E159" s="66"/>
      <c r="F159" s="65"/>
      <c r="G159" s="66"/>
      <c r="H159" s="62"/>
      <c r="I159" s="63"/>
      <c r="J159" s="64">
        <f>J160</f>
        <v>2197.6951583999994</v>
      </c>
      <c r="K159" s="55">
        <f t="shared" si="8"/>
        <v>2.9923780274073151E-3</v>
      </c>
    </row>
    <row r="160" spans="1:11">
      <c r="A160" s="56" t="s">
        <v>429</v>
      </c>
      <c r="B160" s="56" t="s">
        <v>430</v>
      </c>
      <c r="C160" s="57" t="s">
        <v>44</v>
      </c>
      <c r="D160" s="57" t="s">
        <v>431</v>
      </c>
      <c r="E160" s="56" t="s">
        <v>37</v>
      </c>
      <c r="F160" s="56">
        <v>2.94</v>
      </c>
      <c r="G160" s="58">
        <v>600.79999999999995</v>
      </c>
      <c r="H160" s="58">
        <f t="shared" si="9"/>
        <v>1766.3519999999999</v>
      </c>
      <c r="I160" s="59">
        <f t="shared" si="10"/>
        <v>747.51535999999987</v>
      </c>
      <c r="J160" s="60">
        <f t="shared" si="11"/>
        <v>2197.6951583999994</v>
      </c>
      <c r="K160" s="61">
        <f t="shared" si="8"/>
        <v>2.9923780274073151E-3</v>
      </c>
    </row>
    <row r="161" spans="1:11">
      <c r="A161" s="65" t="s">
        <v>432</v>
      </c>
      <c r="B161" s="65"/>
      <c r="C161" s="66"/>
      <c r="D161" s="66" t="s">
        <v>413</v>
      </c>
      <c r="E161" s="66"/>
      <c r="F161" s="65"/>
      <c r="G161" s="66"/>
      <c r="H161" s="62"/>
      <c r="I161" s="63"/>
      <c r="J161" s="64">
        <f>J162</f>
        <v>786.38118192000013</v>
      </c>
      <c r="K161" s="55">
        <f t="shared" si="8"/>
        <v>1.0707352932684169E-3</v>
      </c>
    </row>
    <row r="162" spans="1:11">
      <c r="A162" s="56" t="s">
        <v>433</v>
      </c>
      <c r="B162" s="56" t="s">
        <v>434</v>
      </c>
      <c r="C162" s="57" t="s">
        <v>44</v>
      </c>
      <c r="D162" s="57" t="s">
        <v>435</v>
      </c>
      <c r="E162" s="56" t="s">
        <v>37</v>
      </c>
      <c r="F162" s="56">
        <v>1.08</v>
      </c>
      <c r="G162" s="58">
        <v>585.22</v>
      </c>
      <c r="H162" s="58">
        <f t="shared" si="9"/>
        <v>632.03760000000011</v>
      </c>
      <c r="I162" s="59">
        <f t="shared" si="10"/>
        <v>728.1307240000001</v>
      </c>
      <c r="J162" s="60">
        <f t="shared" si="11"/>
        <v>786.38118192000013</v>
      </c>
      <c r="K162" s="61">
        <f t="shared" si="8"/>
        <v>1.0707352932684169E-3</v>
      </c>
    </row>
    <row r="163" spans="1:11">
      <c r="A163" s="65" t="s">
        <v>436</v>
      </c>
      <c r="B163" s="65"/>
      <c r="C163" s="66"/>
      <c r="D163" s="66" t="s">
        <v>437</v>
      </c>
      <c r="E163" s="66"/>
      <c r="F163" s="65"/>
      <c r="G163" s="66"/>
      <c r="H163" s="62"/>
      <c r="I163" s="63"/>
      <c r="J163" s="64">
        <f>J164+J168+J174+J178+J181</f>
        <v>129306.8841544</v>
      </c>
      <c r="K163" s="55">
        <f t="shared" si="8"/>
        <v>0.17606403574999557</v>
      </c>
    </row>
    <row r="164" spans="1:11">
      <c r="A164" s="65" t="s">
        <v>438</v>
      </c>
      <c r="B164" s="65"/>
      <c r="C164" s="66"/>
      <c r="D164" s="66" t="s">
        <v>52</v>
      </c>
      <c r="E164" s="66"/>
      <c r="F164" s="65"/>
      <c r="G164" s="66"/>
      <c r="H164" s="62"/>
      <c r="I164" s="63"/>
      <c r="J164" s="64">
        <f>SUM(J165:J167)</f>
        <v>1591.8941783999999</v>
      </c>
      <c r="K164" s="55">
        <f t="shared" si="8"/>
        <v>2.1675204330293988E-3</v>
      </c>
    </row>
    <row r="165" spans="1:11" ht="22.5">
      <c r="A165" s="56" t="s">
        <v>439</v>
      </c>
      <c r="B165" s="56" t="s">
        <v>361</v>
      </c>
      <c r="C165" s="57" t="s">
        <v>14</v>
      </c>
      <c r="D165" s="57" t="s">
        <v>362</v>
      </c>
      <c r="E165" s="56" t="s">
        <v>57</v>
      </c>
      <c r="F165" s="56">
        <v>18</v>
      </c>
      <c r="G165" s="58">
        <v>17.309999999999999</v>
      </c>
      <c r="H165" s="58">
        <f t="shared" si="9"/>
        <v>311.58</v>
      </c>
      <c r="I165" s="59">
        <f t="shared" si="10"/>
        <v>21.537101999999997</v>
      </c>
      <c r="J165" s="60">
        <f t="shared" si="11"/>
        <v>387.66783599999997</v>
      </c>
      <c r="K165" s="61">
        <f t="shared" si="8"/>
        <v>5.2784787277936193E-4</v>
      </c>
    </row>
    <row r="166" spans="1:11" ht="22.5">
      <c r="A166" s="56" t="s">
        <v>440</v>
      </c>
      <c r="B166" s="56" t="s">
        <v>364</v>
      </c>
      <c r="C166" s="57" t="s">
        <v>24</v>
      </c>
      <c r="D166" s="57" t="s">
        <v>365</v>
      </c>
      <c r="E166" s="56" t="s">
        <v>57</v>
      </c>
      <c r="F166" s="56">
        <v>6.62</v>
      </c>
      <c r="G166" s="58">
        <v>111.15</v>
      </c>
      <c r="H166" s="58">
        <f t="shared" si="9"/>
        <v>735.8130000000001</v>
      </c>
      <c r="I166" s="59">
        <f t="shared" si="10"/>
        <v>138.29283000000001</v>
      </c>
      <c r="J166" s="60">
        <f t="shared" si="11"/>
        <v>915.49853460000008</v>
      </c>
      <c r="K166" s="61">
        <f t="shared" si="8"/>
        <v>1.2465412632819844E-3</v>
      </c>
    </row>
    <row r="167" spans="1:11">
      <c r="A167" s="56" t="s">
        <v>441</v>
      </c>
      <c r="B167" s="56" t="s">
        <v>442</v>
      </c>
      <c r="C167" s="57" t="s">
        <v>55</v>
      </c>
      <c r="D167" s="57" t="s">
        <v>443</v>
      </c>
      <c r="E167" s="56" t="s">
        <v>37</v>
      </c>
      <c r="F167" s="56">
        <v>10.3</v>
      </c>
      <c r="G167" s="58">
        <v>22.53</v>
      </c>
      <c r="H167" s="58">
        <f t="shared" si="9"/>
        <v>232.05900000000003</v>
      </c>
      <c r="I167" s="59">
        <f t="shared" si="10"/>
        <v>28.031826000000002</v>
      </c>
      <c r="J167" s="60">
        <f t="shared" si="11"/>
        <v>288.72780780000005</v>
      </c>
      <c r="K167" s="61">
        <f t="shared" si="8"/>
        <v>3.9313129696805308E-4</v>
      </c>
    </row>
    <row r="168" spans="1:11">
      <c r="A168" s="65" t="s">
        <v>444</v>
      </c>
      <c r="B168" s="65"/>
      <c r="C168" s="66"/>
      <c r="D168" s="66" t="s">
        <v>78</v>
      </c>
      <c r="E168" s="66"/>
      <c r="F168" s="65"/>
      <c r="G168" s="66"/>
      <c r="H168" s="62"/>
      <c r="I168" s="63"/>
      <c r="J168" s="64">
        <f>SUM(J169:J173)</f>
        <v>40017.624641920003</v>
      </c>
      <c r="K168" s="55">
        <f t="shared" si="8"/>
        <v>5.4487930334567267E-2</v>
      </c>
    </row>
    <row r="169" spans="1:11" ht="22.5">
      <c r="A169" s="56" t="s">
        <v>445</v>
      </c>
      <c r="B169" s="56" t="s">
        <v>368</v>
      </c>
      <c r="C169" s="57" t="s">
        <v>24</v>
      </c>
      <c r="D169" s="57" t="s">
        <v>369</v>
      </c>
      <c r="E169" s="56" t="s">
        <v>37</v>
      </c>
      <c r="F169" s="56">
        <v>2.84</v>
      </c>
      <c r="G169" s="58">
        <v>54.08</v>
      </c>
      <c r="H169" s="58">
        <f t="shared" si="9"/>
        <v>153.5872</v>
      </c>
      <c r="I169" s="59">
        <f t="shared" si="10"/>
        <v>67.286336000000006</v>
      </c>
      <c r="J169" s="60">
        <f t="shared" si="11"/>
        <v>191.09319424</v>
      </c>
      <c r="K169" s="61">
        <f t="shared" si="8"/>
        <v>2.6019217153263501E-4</v>
      </c>
    </row>
    <row r="170" spans="1:11" ht="33.75">
      <c r="A170" s="56" t="s">
        <v>446</v>
      </c>
      <c r="B170" s="56" t="s">
        <v>374</v>
      </c>
      <c r="C170" s="57" t="s">
        <v>44</v>
      </c>
      <c r="D170" s="57" t="s">
        <v>447</v>
      </c>
      <c r="E170" s="56" t="s">
        <v>37</v>
      </c>
      <c r="F170" s="56">
        <v>13.84</v>
      </c>
      <c r="G170" s="58">
        <v>355.03</v>
      </c>
      <c r="H170" s="58">
        <f t="shared" si="9"/>
        <v>4913.6151999999993</v>
      </c>
      <c r="I170" s="59">
        <f t="shared" si="10"/>
        <v>441.72832599999998</v>
      </c>
      <c r="J170" s="60">
        <f t="shared" si="11"/>
        <v>6113.5200318399993</v>
      </c>
      <c r="K170" s="61">
        <f t="shared" si="8"/>
        <v>8.3241585819896612E-3</v>
      </c>
    </row>
    <row r="171" spans="1:11">
      <c r="A171" s="56" t="s">
        <v>448</v>
      </c>
      <c r="B171" s="56" t="s">
        <v>449</v>
      </c>
      <c r="C171" s="57" t="s">
        <v>44</v>
      </c>
      <c r="D171" s="57" t="s">
        <v>450</v>
      </c>
      <c r="E171" s="56" t="s">
        <v>37</v>
      </c>
      <c r="F171" s="56">
        <v>37.979999999999997</v>
      </c>
      <c r="G171" s="58">
        <v>266.94</v>
      </c>
      <c r="H171" s="58">
        <f t="shared" si="9"/>
        <v>10138.3812</v>
      </c>
      <c r="I171" s="59">
        <f t="shared" si="10"/>
        <v>332.12674800000002</v>
      </c>
      <c r="J171" s="60">
        <f t="shared" si="11"/>
        <v>12614.173889039999</v>
      </c>
      <c r="K171" s="61">
        <f t="shared" si="8"/>
        <v>1.7175437928770378E-2</v>
      </c>
    </row>
    <row r="172" spans="1:11">
      <c r="A172" s="56" t="s">
        <v>451</v>
      </c>
      <c r="B172" s="56" t="s">
        <v>452</v>
      </c>
      <c r="C172" s="57" t="s">
        <v>44</v>
      </c>
      <c r="D172" s="57" t="s">
        <v>453</v>
      </c>
      <c r="E172" s="56" t="s">
        <v>37</v>
      </c>
      <c r="F172" s="56">
        <v>22.3</v>
      </c>
      <c r="G172" s="58">
        <v>386.94</v>
      </c>
      <c r="H172" s="58">
        <f t="shared" si="9"/>
        <v>8628.7620000000006</v>
      </c>
      <c r="I172" s="59">
        <f t="shared" si="10"/>
        <v>481.43074799999999</v>
      </c>
      <c r="J172" s="60">
        <f t="shared" si="11"/>
        <v>10735.905680400001</v>
      </c>
      <c r="K172" s="61">
        <f t="shared" si="8"/>
        <v>1.4617991098335557E-2</v>
      </c>
    </row>
    <row r="173" spans="1:11" ht="33.75">
      <c r="A173" s="56" t="s">
        <v>454</v>
      </c>
      <c r="B173" s="56" t="s">
        <v>455</v>
      </c>
      <c r="C173" s="57" t="s">
        <v>55</v>
      </c>
      <c r="D173" s="57" t="s">
        <v>456</v>
      </c>
      <c r="E173" s="56" t="s">
        <v>37</v>
      </c>
      <c r="F173" s="56">
        <v>53.2</v>
      </c>
      <c r="G173" s="58">
        <v>156.56</v>
      </c>
      <c r="H173" s="58">
        <f t="shared" si="9"/>
        <v>8328.9920000000002</v>
      </c>
      <c r="I173" s="59">
        <f t="shared" si="10"/>
        <v>194.79195200000001</v>
      </c>
      <c r="J173" s="60">
        <f t="shared" si="11"/>
        <v>10362.931846400001</v>
      </c>
      <c r="K173" s="61">
        <f t="shared" si="8"/>
        <v>1.4110150553939032E-2</v>
      </c>
    </row>
    <row r="174" spans="1:11">
      <c r="A174" s="65" t="s">
        <v>457</v>
      </c>
      <c r="B174" s="65"/>
      <c r="C174" s="66"/>
      <c r="D174" s="66" t="s">
        <v>458</v>
      </c>
      <c r="E174" s="66"/>
      <c r="F174" s="65"/>
      <c r="G174" s="66"/>
      <c r="H174" s="62"/>
      <c r="I174" s="63"/>
      <c r="J174" s="64">
        <f>SUM(J175:J177)</f>
        <v>2100.5441653799999</v>
      </c>
      <c r="K174" s="55">
        <f t="shared" si="8"/>
        <v>2.8600973988848876E-3</v>
      </c>
    </row>
    <row r="175" spans="1:11">
      <c r="A175" s="56" t="s">
        <v>459</v>
      </c>
      <c r="B175" s="56" t="s">
        <v>460</v>
      </c>
      <c r="C175" s="57" t="s">
        <v>44</v>
      </c>
      <c r="D175" s="57" t="s">
        <v>461</v>
      </c>
      <c r="E175" s="56" t="s">
        <v>76</v>
      </c>
      <c r="F175" s="56">
        <v>1.83</v>
      </c>
      <c r="G175" s="58">
        <v>847.35</v>
      </c>
      <c r="H175" s="58">
        <f t="shared" si="9"/>
        <v>1550.6505000000002</v>
      </c>
      <c r="I175" s="59">
        <f t="shared" si="10"/>
        <v>1054.27287</v>
      </c>
      <c r="J175" s="60">
        <f t="shared" si="11"/>
        <v>1929.3193521000001</v>
      </c>
      <c r="K175" s="61">
        <f t="shared" si="8"/>
        <v>2.6269579814148982E-3</v>
      </c>
    </row>
    <row r="176" spans="1:11">
      <c r="A176" s="56" t="s">
        <v>462</v>
      </c>
      <c r="B176" s="56" t="s">
        <v>463</v>
      </c>
      <c r="C176" s="57" t="s">
        <v>44</v>
      </c>
      <c r="D176" s="57" t="s">
        <v>464</v>
      </c>
      <c r="E176" s="56" t="s">
        <v>76</v>
      </c>
      <c r="F176" s="56">
        <v>0.96</v>
      </c>
      <c r="G176" s="58">
        <v>43.56</v>
      </c>
      <c r="H176" s="58">
        <f t="shared" si="9"/>
        <v>41.817599999999999</v>
      </c>
      <c r="I176" s="59">
        <f t="shared" si="10"/>
        <v>54.197352000000002</v>
      </c>
      <c r="J176" s="60">
        <f t="shared" si="11"/>
        <v>52.029457919999999</v>
      </c>
      <c r="K176" s="61">
        <f t="shared" si="8"/>
        <v>7.0843222301618342E-5</v>
      </c>
    </row>
    <row r="177" spans="1:11">
      <c r="A177" s="56" t="s">
        <v>465</v>
      </c>
      <c r="B177" s="56" t="s">
        <v>466</v>
      </c>
      <c r="C177" s="57" t="s">
        <v>44</v>
      </c>
      <c r="D177" s="57" t="s">
        <v>467</v>
      </c>
      <c r="E177" s="56" t="s">
        <v>37</v>
      </c>
      <c r="F177" s="56">
        <v>3.58</v>
      </c>
      <c r="G177" s="58">
        <v>26.76</v>
      </c>
      <c r="H177" s="58">
        <f t="shared" si="9"/>
        <v>95.80080000000001</v>
      </c>
      <c r="I177" s="59">
        <f t="shared" si="10"/>
        <v>33.294792000000001</v>
      </c>
      <c r="J177" s="60">
        <f t="shared" si="11"/>
        <v>119.19535536000001</v>
      </c>
      <c r="K177" s="61">
        <f t="shared" si="8"/>
        <v>1.6229619516837122E-4</v>
      </c>
    </row>
    <row r="178" spans="1:11">
      <c r="A178" s="65" t="s">
        <v>468</v>
      </c>
      <c r="B178" s="65"/>
      <c r="C178" s="66"/>
      <c r="D178" s="66" t="s">
        <v>391</v>
      </c>
      <c r="E178" s="66"/>
      <c r="F178" s="65"/>
      <c r="G178" s="66"/>
      <c r="H178" s="62"/>
      <c r="I178" s="63"/>
      <c r="J178" s="64">
        <f>J179+J180</f>
        <v>14965.842903299999</v>
      </c>
      <c r="K178" s="55">
        <f t="shared" si="8"/>
        <v>2.0377466499070133E-2</v>
      </c>
    </row>
    <row r="179" spans="1:11">
      <c r="A179" s="56" t="s">
        <v>469</v>
      </c>
      <c r="B179" s="56" t="s">
        <v>393</v>
      </c>
      <c r="C179" s="57" t="s">
        <v>44</v>
      </c>
      <c r="D179" s="57" t="s">
        <v>394</v>
      </c>
      <c r="E179" s="56" t="s">
        <v>37</v>
      </c>
      <c r="F179" s="56">
        <v>92.52</v>
      </c>
      <c r="G179" s="58">
        <v>99.57</v>
      </c>
      <c r="H179" s="58">
        <f t="shared" si="9"/>
        <v>9212.2163999999993</v>
      </c>
      <c r="I179" s="59">
        <f t="shared" si="10"/>
        <v>123.88499399999999</v>
      </c>
      <c r="J179" s="60">
        <f t="shared" si="11"/>
        <v>11461.839644879999</v>
      </c>
      <c r="K179" s="61">
        <f t="shared" si="8"/>
        <v>1.5606421562112945E-2</v>
      </c>
    </row>
    <row r="180" spans="1:11">
      <c r="A180" s="56" t="s">
        <v>470</v>
      </c>
      <c r="B180" s="56" t="s">
        <v>471</v>
      </c>
      <c r="C180" s="57" t="s">
        <v>44</v>
      </c>
      <c r="D180" s="57" t="s">
        <v>472</v>
      </c>
      <c r="E180" s="56" t="s">
        <v>46</v>
      </c>
      <c r="F180" s="56">
        <v>30.41</v>
      </c>
      <c r="G180" s="58">
        <v>92.61</v>
      </c>
      <c r="H180" s="58">
        <f t="shared" si="9"/>
        <v>2816.2701000000002</v>
      </c>
      <c r="I180" s="59">
        <f t="shared" si="10"/>
        <v>115.225362</v>
      </c>
      <c r="J180" s="60">
        <f t="shared" si="11"/>
        <v>3504.0032584200003</v>
      </c>
      <c r="K180" s="61">
        <f t="shared" si="8"/>
        <v>4.7710449369571892E-3</v>
      </c>
    </row>
    <row r="181" spans="1:11">
      <c r="A181" s="65" t="s">
        <v>473</v>
      </c>
      <c r="B181" s="65"/>
      <c r="C181" s="66"/>
      <c r="D181" s="66" t="s">
        <v>88</v>
      </c>
      <c r="E181" s="66"/>
      <c r="F181" s="65"/>
      <c r="G181" s="66"/>
      <c r="H181" s="62"/>
      <c r="I181" s="63"/>
      <c r="J181" s="64">
        <f>J182+J183</f>
        <v>70630.978265400001</v>
      </c>
      <c r="K181" s="55">
        <f t="shared" si="8"/>
        <v>9.6171021084443892E-2</v>
      </c>
    </row>
    <row r="182" spans="1:11">
      <c r="A182" s="56" t="s">
        <v>474</v>
      </c>
      <c r="B182" s="56" t="s">
        <v>475</v>
      </c>
      <c r="C182" s="57" t="s">
        <v>44</v>
      </c>
      <c r="D182" s="57" t="s">
        <v>476</v>
      </c>
      <c r="E182" s="56" t="s">
        <v>30</v>
      </c>
      <c r="F182" s="56">
        <v>9.3000000000000007</v>
      </c>
      <c r="G182" s="58">
        <v>2349.59</v>
      </c>
      <c r="H182" s="58">
        <f t="shared" si="9"/>
        <v>21851.187000000002</v>
      </c>
      <c r="I182" s="59">
        <f t="shared" si="10"/>
        <v>2923.3598780000002</v>
      </c>
      <c r="J182" s="60">
        <f t="shared" si="11"/>
        <v>27187.246865400004</v>
      </c>
      <c r="K182" s="61">
        <f t="shared" si="8"/>
        <v>3.7018109556627668E-2</v>
      </c>
    </row>
    <row r="183" spans="1:11">
      <c r="A183" s="56" t="s">
        <v>477</v>
      </c>
      <c r="B183" s="56" t="s">
        <v>478</v>
      </c>
      <c r="C183" s="57" t="s">
        <v>234</v>
      </c>
      <c r="D183" s="57" t="s">
        <v>479</v>
      </c>
      <c r="E183" s="56" t="s">
        <v>37</v>
      </c>
      <c r="F183" s="56">
        <v>10.3</v>
      </c>
      <c r="G183" s="58">
        <v>3390</v>
      </c>
      <c r="H183" s="58">
        <f t="shared" si="9"/>
        <v>34917</v>
      </c>
      <c r="I183" s="59">
        <f t="shared" si="10"/>
        <v>4217.8379999999997</v>
      </c>
      <c r="J183" s="60">
        <f t="shared" si="11"/>
        <v>43443.731399999997</v>
      </c>
      <c r="K183" s="61">
        <f t="shared" si="8"/>
        <v>5.9152911527816224E-2</v>
      </c>
    </row>
    <row r="184" spans="1:11">
      <c r="A184" s="65" t="s">
        <v>480</v>
      </c>
      <c r="B184" s="65"/>
      <c r="C184" s="66"/>
      <c r="D184" s="66" t="s">
        <v>481</v>
      </c>
      <c r="E184" s="66"/>
      <c r="F184" s="65"/>
      <c r="G184" s="66"/>
      <c r="H184" s="62"/>
      <c r="I184" s="63"/>
      <c r="J184" s="64">
        <f>J185+J188+J193+J195</f>
        <v>21697.88026124</v>
      </c>
      <c r="K184" s="55">
        <f t="shared" si="8"/>
        <v>2.9543797230876898E-2</v>
      </c>
    </row>
    <row r="185" spans="1:11">
      <c r="A185" s="65" t="s">
        <v>482</v>
      </c>
      <c r="B185" s="65"/>
      <c r="C185" s="66"/>
      <c r="D185" s="66" t="s">
        <v>78</v>
      </c>
      <c r="E185" s="66"/>
      <c r="F185" s="65"/>
      <c r="G185" s="66"/>
      <c r="H185" s="62"/>
      <c r="I185" s="63"/>
      <c r="J185" s="64">
        <f>SUM(J186:J187)</f>
        <v>12861.737090999999</v>
      </c>
      <c r="K185" s="55">
        <f t="shared" si="8"/>
        <v>1.7512519567735738E-2</v>
      </c>
    </row>
    <row r="186" spans="1:11">
      <c r="A186" s="56" t="s">
        <v>483</v>
      </c>
      <c r="B186" s="56" t="s">
        <v>449</v>
      </c>
      <c r="C186" s="57" t="s">
        <v>44</v>
      </c>
      <c r="D186" s="57" t="s">
        <v>450</v>
      </c>
      <c r="E186" s="56" t="s">
        <v>37</v>
      </c>
      <c r="F186" s="56">
        <v>30.2</v>
      </c>
      <c r="G186" s="58">
        <v>266.94</v>
      </c>
      <c r="H186" s="58">
        <f t="shared" si="9"/>
        <v>8061.5879999999997</v>
      </c>
      <c r="I186" s="59">
        <f t="shared" si="10"/>
        <v>332.12674800000002</v>
      </c>
      <c r="J186" s="60">
        <f t="shared" si="11"/>
        <v>10030.2277896</v>
      </c>
      <c r="K186" s="61">
        <f t="shared" si="8"/>
        <v>1.3657141270375603E-2</v>
      </c>
    </row>
    <row r="187" spans="1:11">
      <c r="A187" s="56" t="s">
        <v>484</v>
      </c>
      <c r="B187" s="56" t="s">
        <v>485</v>
      </c>
      <c r="C187" s="57" t="s">
        <v>44</v>
      </c>
      <c r="D187" s="57" t="s">
        <v>486</v>
      </c>
      <c r="E187" s="56" t="s">
        <v>37</v>
      </c>
      <c r="F187" s="56">
        <v>11.7</v>
      </c>
      <c r="G187" s="58">
        <v>194.51</v>
      </c>
      <c r="H187" s="58">
        <f t="shared" si="9"/>
        <v>2275.7669999999998</v>
      </c>
      <c r="I187" s="59">
        <f t="shared" si="10"/>
        <v>242.009342</v>
      </c>
      <c r="J187" s="60">
        <f t="shared" si="11"/>
        <v>2831.5093013999999</v>
      </c>
      <c r="K187" s="61">
        <f t="shared" si="8"/>
        <v>3.8553782973601326E-3</v>
      </c>
    </row>
    <row r="188" spans="1:11">
      <c r="A188" s="65" t="s">
        <v>487</v>
      </c>
      <c r="B188" s="65"/>
      <c r="C188" s="66"/>
      <c r="D188" s="66" t="s">
        <v>83</v>
      </c>
      <c r="E188" s="66"/>
      <c r="F188" s="65"/>
      <c r="G188" s="66"/>
      <c r="H188" s="62"/>
      <c r="I188" s="63"/>
      <c r="J188" s="64">
        <f>SUM(J189:J192)</f>
        <v>3012.5142731999999</v>
      </c>
      <c r="K188" s="55">
        <f t="shared" si="8"/>
        <v>4.1018343622040536E-3</v>
      </c>
    </row>
    <row r="189" spans="1:11">
      <c r="A189" s="56" t="s">
        <v>488</v>
      </c>
      <c r="B189" s="56" t="s">
        <v>489</v>
      </c>
      <c r="C189" s="57" t="s">
        <v>234</v>
      </c>
      <c r="D189" s="57" t="s">
        <v>490</v>
      </c>
      <c r="E189" s="56" t="s">
        <v>37</v>
      </c>
      <c r="F189" s="56">
        <v>47.55</v>
      </c>
      <c r="G189" s="58">
        <v>9.3800000000000008</v>
      </c>
      <c r="H189" s="58">
        <f t="shared" si="9"/>
        <v>446.01900000000001</v>
      </c>
      <c r="I189" s="59">
        <f t="shared" si="10"/>
        <v>11.670596000000002</v>
      </c>
      <c r="J189" s="60">
        <f t="shared" si="11"/>
        <v>554.93683980000003</v>
      </c>
      <c r="K189" s="61">
        <f t="shared" si="8"/>
        <v>7.5560106672179937E-4</v>
      </c>
    </row>
    <row r="190" spans="1:11" ht="22.5">
      <c r="A190" s="56" t="s">
        <v>491</v>
      </c>
      <c r="B190" s="56" t="s">
        <v>492</v>
      </c>
      <c r="C190" s="57" t="s">
        <v>14</v>
      </c>
      <c r="D190" s="57" t="s">
        <v>493</v>
      </c>
      <c r="E190" s="56" t="s">
        <v>37</v>
      </c>
      <c r="F190" s="56">
        <v>47.55</v>
      </c>
      <c r="G190" s="58">
        <v>2.7</v>
      </c>
      <c r="H190" s="58">
        <f t="shared" si="9"/>
        <v>128.38499999999999</v>
      </c>
      <c r="I190" s="59">
        <f t="shared" si="10"/>
        <v>3.3593400000000004</v>
      </c>
      <c r="J190" s="60">
        <f t="shared" si="11"/>
        <v>159.73661700000002</v>
      </c>
      <c r="K190" s="61">
        <f t="shared" si="8"/>
        <v>2.1749710875787403E-4</v>
      </c>
    </row>
    <row r="191" spans="1:11" ht="22.5">
      <c r="A191" s="56" t="s">
        <v>494</v>
      </c>
      <c r="B191" s="56" t="s">
        <v>495</v>
      </c>
      <c r="C191" s="57" t="s">
        <v>14</v>
      </c>
      <c r="D191" s="57" t="s">
        <v>496</v>
      </c>
      <c r="E191" s="56" t="s">
        <v>37</v>
      </c>
      <c r="F191" s="56">
        <v>47.55</v>
      </c>
      <c r="G191" s="58">
        <v>26.64</v>
      </c>
      <c r="H191" s="58">
        <f t="shared" si="9"/>
        <v>1266.732</v>
      </c>
      <c r="I191" s="59">
        <f t="shared" si="10"/>
        <v>33.145488</v>
      </c>
      <c r="J191" s="60">
        <f t="shared" si="11"/>
        <v>1576.0679544</v>
      </c>
      <c r="K191" s="61">
        <f t="shared" si="8"/>
        <v>2.1459714730776903E-3</v>
      </c>
    </row>
    <row r="192" spans="1:11" ht="22.5">
      <c r="A192" s="56" t="s">
        <v>497</v>
      </c>
      <c r="B192" s="56" t="s">
        <v>498</v>
      </c>
      <c r="C192" s="57" t="s">
        <v>14</v>
      </c>
      <c r="D192" s="57" t="s">
        <v>499</v>
      </c>
      <c r="E192" s="56" t="s">
        <v>37</v>
      </c>
      <c r="F192" s="56">
        <v>47.55</v>
      </c>
      <c r="G192" s="58">
        <v>12.2</v>
      </c>
      <c r="H192" s="58">
        <f t="shared" si="9"/>
        <v>580.1099999999999</v>
      </c>
      <c r="I192" s="59">
        <f t="shared" si="10"/>
        <v>15.17924</v>
      </c>
      <c r="J192" s="60">
        <f t="shared" si="11"/>
        <v>721.77286199999992</v>
      </c>
      <c r="K192" s="61">
        <f t="shared" si="8"/>
        <v>9.8276471364668982E-4</v>
      </c>
    </row>
    <row r="193" spans="1:11">
      <c r="A193" s="65" t="s">
        <v>500</v>
      </c>
      <c r="B193" s="65"/>
      <c r="C193" s="66"/>
      <c r="D193" s="66" t="s">
        <v>391</v>
      </c>
      <c r="E193" s="66"/>
      <c r="F193" s="65"/>
      <c r="G193" s="66"/>
      <c r="H193" s="62"/>
      <c r="I193" s="63"/>
      <c r="J193" s="64">
        <f>J194</f>
        <v>2467.1241800000003</v>
      </c>
      <c r="K193" s="55">
        <f t="shared" si="8"/>
        <v>3.3592321295789103E-3</v>
      </c>
    </row>
    <row r="194" spans="1:11">
      <c r="A194" s="56" t="s">
        <v>501</v>
      </c>
      <c r="B194" s="56" t="s">
        <v>502</v>
      </c>
      <c r="C194" s="57" t="s">
        <v>14</v>
      </c>
      <c r="D194" s="57" t="s">
        <v>503</v>
      </c>
      <c r="E194" s="56" t="s">
        <v>37</v>
      </c>
      <c r="F194" s="56">
        <v>79</v>
      </c>
      <c r="G194" s="58">
        <v>25.1</v>
      </c>
      <c r="H194" s="58">
        <f t="shared" si="9"/>
        <v>1982.9</v>
      </c>
      <c r="I194" s="59">
        <f t="shared" si="10"/>
        <v>31.229420000000001</v>
      </c>
      <c r="J194" s="60">
        <f t="shared" si="11"/>
        <v>2467.1241800000003</v>
      </c>
      <c r="K194" s="61">
        <f t="shared" si="8"/>
        <v>3.3592321295789103E-3</v>
      </c>
    </row>
    <row r="195" spans="1:11">
      <c r="A195" s="65" t="s">
        <v>504</v>
      </c>
      <c r="B195" s="65"/>
      <c r="C195" s="66"/>
      <c r="D195" s="66" t="s">
        <v>383</v>
      </c>
      <c r="E195" s="66"/>
      <c r="F195" s="65"/>
      <c r="G195" s="66"/>
      <c r="H195" s="62"/>
      <c r="I195" s="63"/>
      <c r="J195" s="64">
        <f>SUM(J196:J197)</f>
        <v>3356.5047170400003</v>
      </c>
      <c r="K195" s="55">
        <f t="shared" si="8"/>
        <v>4.5702111713581996E-3</v>
      </c>
    </row>
    <row r="196" spans="1:11">
      <c r="A196" s="56" t="s">
        <v>505</v>
      </c>
      <c r="B196" s="56" t="s">
        <v>463</v>
      </c>
      <c r="C196" s="57" t="s">
        <v>44</v>
      </c>
      <c r="D196" s="57" t="s">
        <v>464</v>
      </c>
      <c r="E196" s="56" t="s">
        <v>76</v>
      </c>
      <c r="F196" s="56">
        <v>21.47</v>
      </c>
      <c r="G196" s="58">
        <v>43.56</v>
      </c>
      <c r="H196" s="58">
        <f t="shared" si="9"/>
        <v>935.23320000000001</v>
      </c>
      <c r="I196" s="59">
        <f t="shared" si="10"/>
        <v>54.197352000000002</v>
      </c>
      <c r="J196" s="60">
        <f t="shared" si="11"/>
        <v>1163.6171474400001</v>
      </c>
      <c r="K196" s="61">
        <f t="shared" si="8"/>
        <v>1.5843791487664021E-3</v>
      </c>
    </row>
    <row r="197" spans="1:11">
      <c r="A197" s="56" t="s">
        <v>506</v>
      </c>
      <c r="B197" s="56" t="s">
        <v>460</v>
      </c>
      <c r="C197" s="57" t="s">
        <v>44</v>
      </c>
      <c r="D197" s="57" t="s">
        <v>461</v>
      </c>
      <c r="E197" s="56" t="s">
        <v>76</v>
      </c>
      <c r="F197" s="56">
        <v>2.08</v>
      </c>
      <c r="G197" s="58">
        <v>847.35</v>
      </c>
      <c r="H197" s="58">
        <f t="shared" si="9"/>
        <v>1762.4880000000001</v>
      </c>
      <c r="I197" s="59">
        <f t="shared" si="10"/>
        <v>1054.27287</v>
      </c>
      <c r="J197" s="60">
        <f t="shared" si="11"/>
        <v>2192.8875696</v>
      </c>
      <c r="K197" s="61">
        <f t="shared" si="8"/>
        <v>2.9858320225917968E-3</v>
      </c>
    </row>
    <row r="198" spans="1:11">
      <c r="A198" s="65" t="s">
        <v>507</v>
      </c>
      <c r="B198" s="65"/>
      <c r="C198" s="66"/>
      <c r="D198" s="66" t="s">
        <v>508</v>
      </c>
      <c r="E198" s="66"/>
      <c r="F198" s="65"/>
      <c r="G198" s="66"/>
      <c r="H198" s="62"/>
      <c r="I198" s="63"/>
      <c r="J198" s="64">
        <f>J199+J201</f>
        <v>5388.7966739599997</v>
      </c>
      <c r="K198" s="55">
        <f t="shared" si="8"/>
        <v>7.3373764781205289E-3</v>
      </c>
    </row>
    <row r="199" spans="1:11">
      <c r="A199" s="65" t="s">
        <v>509</v>
      </c>
      <c r="B199" s="65"/>
      <c r="C199" s="66"/>
      <c r="D199" s="66" t="s">
        <v>78</v>
      </c>
      <c r="E199" s="66"/>
      <c r="F199" s="65"/>
      <c r="G199" s="66"/>
      <c r="H199" s="62"/>
      <c r="I199" s="63"/>
      <c r="J199" s="64">
        <f>J200</f>
        <v>4140.4592112800001</v>
      </c>
      <c r="K199" s="55">
        <f t="shared" si="8"/>
        <v>5.6376422907673538E-3</v>
      </c>
    </row>
    <row r="200" spans="1:11">
      <c r="A200" s="56" t="s">
        <v>510</v>
      </c>
      <c r="B200" s="56" t="s">
        <v>511</v>
      </c>
      <c r="C200" s="57" t="s">
        <v>44</v>
      </c>
      <c r="D200" s="57" t="s">
        <v>512</v>
      </c>
      <c r="E200" s="56" t="s">
        <v>37</v>
      </c>
      <c r="F200" s="56">
        <v>17.96</v>
      </c>
      <c r="G200" s="58">
        <v>185.29</v>
      </c>
      <c r="H200" s="58">
        <f t="shared" si="9"/>
        <v>3327.8083999999999</v>
      </c>
      <c r="I200" s="59">
        <f t="shared" si="10"/>
        <v>230.53781799999999</v>
      </c>
      <c r="J200" s="60">
        <f t="shared" si="11"/>
        <v>4140.4592112800001</v>
      </c>
      <c r="K200" s="61">
        <f t="shared" si="8"/>
        <v>5.6376422907673538E-3</v>
      </c>
    </row>
    <row r="201" spans="1:11">
      <c r="A201" s="65" t="s">
        <v>513</v>
      </c>
      <c r="B201" s="65"/>
      <c r="C201" s="66"/>
      <c r="D201" s="66" t="s">
        <v>88</v>
      </c>
      <c r="E201" s="66"/>
      <c r="F201" s="65"/>
      <c r="G201" s="66"/>
      <c r="H201" s="62"/>
      <c r="I201" s="63"/>
      <c r="J201" s="64">
        <f>J202</f>
        <v>1248.33746268</v>
      </c>
      <c r="K201" s="55">
        <f t="shared" si="8"/>
        <v>1.6997341873531756E-3</v>
      </c>
    </row>
    <row r="202" spans="1:11">
      <c r="A202" s="56" t="s">
        <v>514</v>
      </c>
      <c r="B202" s="56" t="s">
        <v>400</v>
      </c>
      <c r="C202" s="57" t="s">
        <v>44</v>
      </c>
      <c r="D202" s="57" t="s">
        <v>401</v>
      </c>
      <c r="E202" s="56" t="s">
        <v>37</v>
      </c>
      <c r="F202" s="56">
        <v>1.89</v>
      </c>
      <c r="G202" s="58">
        <v>530.86</v>
      </c>
      <c r="H202" s="58">
        <f t="shared" si="9"/>
        <v>1003.3253999999999</v>
      </c>
      <c r="I202" s="59">
        <f t="shared" si="10"/>
        <v>660.49601200000006</v>
      </c>
      <c r="J202" s="60">
        <f t="shared" si="11"/>
        <v>1248.33746268</v>
      </c>
      <c r="K202" s="61">
        <f t="shared" ref="K202:K265" si="12">J202/$H$572</f>
        <v>1.6997341873531756E-3</v>
      </c>
    </row>
    <row r="203" spans="1:11">
      <c r="A203" s="65" t="s">
        <v>515</v>
      </c>
      <c r="B203" s="65"/>
      <c r="C203" s="66"/>
      <c r="D203" s="66" t="s">
        <v>516</v>
      </c>
      <c r="E203" s="66"/>
      <c r="F203" s="65"/>
      <c r="G203" s="66"/>
      <c r="H203" s="62"/>
      <c r="I203" s="63"/>
      <c r="J203" s="64">
        <f>J204+J206+J209+J211+J214+J219</f>
        <v>42030.406796320007</v>
      </c>
      <c r="K203" s="55">
        <f t="shared" si="12"/>
        <v>5.722853112706712E-2</v>
      </c>
    </row>
    <row r="204" spans="1:11">
      <c r="A204" s="65" t="s">
        <v>517</v>
      </c>
      <c r="B204" s="65"/>
      <c r="C204" s="66"/>
      <c r="D204" s="66" t="s">
        <v>52</v>
      </c>
      <c r="E204" s="66"/>
      <c r="F204" s="65"/>
      <c r="G204" s="66"/>
      <c r="H204" s="62"/>
      <c r="I204" s="63"/>
      <c r="J204" s="64">
        <f>J205</f>
        <v>298.71251280000001</v>
      </c>
      <c r="K204" s="55">
        <f t="shared" si="12"/>
        <v>4.0672645448475619E-4</v>
      </c>
    </row>
    <row r="205" spans="1:11" ht="22.5">
      <c r="A205" s="56" t="s">
        <v>518</v>
      </c>
      <c r="B205" s="56" t="s">
        <v>364</v>
      </c>
      <c r="C205" s="57" t="s">
        <v>24</v>
      </c>
      <c r="D205" s="57" t="s">
        <v>365</v>
      </c>
      <c r="E205" s="56" t="s">
        <v>57</v>
      </c>
      <c r="F205" s="56">
        <v>2.16</v>
      </c>
      <c r="G205" s="58">
        <v>111.15</v>
      </c>
      <c r="H205" s="58">
        <f t="shared" ref="H205:H266" si="13">G205*F205</f>
        <v>240.08400000000003</v>
      </c>
      <c r="I205" s="59">
        <f t="shared" ref="I205:I266" si="14">G205*$K$6+G205</f>
        <v>138.29283000000001</v>
      </c>
      <c r="J205" s="60">
        <f t="shared" ref="J205:J266" si="15">I205*F205</f>
        <v>298.71251280000001</v>
      </c>
      <c r="K205" s="61">
        <f t="shared" si="12"/>
        <v>4.0672645448475619E-4</v>
      </c>
    </row>
    <row r="206" spans="1:11">
      <c r="A206" s="65" t="s">
        <v>519</v>
      </c>
      <c r="B206" s="65"/>
      <c r="C206" s="66"/>
      <c r="D206" s="66" t="s">
        <v>78</v>
      </c>
      <c r="E206" s="66"/>
      <c r="F206" s="65"/>
      <c r="G206" s="66"/>
      <c r="H206" s="62"/>
      <c r="I206" s="63"/>
      <c r="J206" s="64">
        <f>SUM(J207:J208)</f>
        <v>17941.64108334</v>
      </c>
      <c r="K206" s="55">
        <f t="shared" si="12"/>
        <v>2.4429308290646597E-2</v>
      </c>
    </row>
    <row r="207" spans="1:11">
      <c r="A207" s="56" t="s">
        <v>520</v>
      </c>
      <c r="B207" s="56" t="s">
        <v>511</v>
      </c>
      <c r="C207" s="57" t="s">
        <v>44</v>
      </c>
      <c r="D207" s="57" t="s">
        <v>512</v>
      </c>
      <c r="E207" s="56" t="s">
        <v>37</v>
      </c>
      <c r="F207" s="56">
        <v>27.33</v>
      </c>
      <c r="G207" s="58">
        <v>185.29</v>
      </c>
      <c r="H207" s="58">
        <f t="shared" si="13"/>
        <v>5063.9756999999991</v>
      </c>
      <c r="I207" s="59">
        <f t="shared" si="14"/>
        <v>230.53781799999999</v>
      </c>
      <c r="J207" s="60">
        <f t="shared" si="15"/>
        <v>6300.5985659399994</v>
      </c>
      <c r="K207" s="61">
        <f t="shared" si="12"/>
        <v>8.5788843990351749E-3</v>
      </c>
    </row>
    <row r="208" spans="1:11">
      <c r="A208" s="56" t="s">
        <v>521</v>
      </c>
      <c r="B208" s="56" t="s">
        <v>449</v>
      </c>
      <c r="C208" s="57" t="s">
        <v>44</v>
      </c>
      <c r="D208" s="57" t="s">
        <v>450</v>
      </c>
      <c r="E208" s="56" t="s">
        <v>37</v>
      </c>
      <c r="F208" s="56">
        <v>35.049999999999997</v>
      </c>
      <c r="G208" s="58">
        <v>266.94</v>
      </c>
      <c r="H208" s="58">
        <f t="shared" si="13"/>
        <v>9356.2469999999994</v>
      </c>
      <c r="I208" s="59">
        <f t="shared" si="14"/>
        <v>332.12674800000002</v>
      </c>
      <c r="J208" s="60">
        <f t="shared" si="15"/>
        <v>11641.042517399999</v>
      </c>
      <c r="K208" s="61">
        <f t="shared" si="12"/>
        <v>1.5850423891611419E-2</v>
      </c>
    </row>
    <row r="209" spans="1:11">
      <c r="A209" s="65" t="s">
        <v>522</v>
      </c>
      <c r="B209" s="65"/>
      <c r="C209" s="66"/>
      <c r="D209" s="66" t="s">
        <v>458</v>
      </c>
      <c r="E209" s="66"/>
      <c r="F209" s="65"/>
      <c r="G209" s="66"/>
      <c r="H209" s="62"/>
      <c r="I209" s="63"/>
      <c r="J209" s="64">
        <f>J210</f>
        <v>425.44921319999997</v>
      </c>
      <c r="K209" s="55">
        <f t="shared" si="12"/>
        <v>5.7929093236219168E-4</v>
      </c>
    </row>
    <row r="210" spans="1:11">
      <c r="A210" s="56" t="s">
        <v>523</v>
      </c>
      <c r="B210" s="56" t="s">
        <v>463</v>
      </c>
      <c r="C210" s="57" t="s">
        <v>44</v>
      </c>
      <c r="D210" s="57" t="s">
        <v>464</v>
      </c>
      <c r="E210" s="56" t="s">
        <v>76</v>
      </c>
      <c r="F210" s="56">
        <v>7.85</v>
      </c>
      <c r="G210" s="58">
        <v>43.56</v>
      </c>
      <c r="H210" s="58">
        <f t="shared" si="13"/>
        <v>341.94600000000003</v>
      </c>
      <c r="I210" s="59">
        <f t="shared" si="14"/>
        <v>54.197352000000002</v>
      </c>
      <c r="J210" s="60">
        <f t="shared" si="15"/>
        <v>425.44921319999997</v>
      </c>
      <c r="K210" s="61">
        <f t="shared" si="12"/>
        <v>5.7929093236219168E-4</v>
      </c>
    </row>
    <row r="211" spans="1:11">
      <c r="A211" s="65" t="s">
        <v>524</v>
      </c>
      <c r="B211" s="65"/>
      <c r="C211" s="66"/>
      <c r="D211" s="66" t="s">
        <v>391</v>
      </c>
      <c r="E211" s="66"/>
      <c r="F211" s="65"/>
      <c r="G211" s="66"/>
      <c r="H211" s="62"/>
      <c r="I211" s="63"/>
      <c r="J211" s="64">
        <f>SUM(J212:J213)</f>
        <v>13321.5691491</v>
      </c>
      <c r="K211" s="55">
        <f t="shared" si="12"/>
        <v>1.8138626123823203E-2</v>
      </c>
    </row>
    <row r="212" spans="1:11">
      <c r="A212" s="56" t="s">
        <v>525</v>
      </c>
      <c r="B212" s="56" t="s">
        <v>393</v>
      </c>
      <c r="C212" s="57" t="s">
        <v>44</v>
      </c>
      <c r="D212" s="57" t="s">
        <v>394</v>
      </c>
      <c r="E212" s="56" t="s">
        <v>37</v>
      </c>
      <c r="F212" s="56">
        <v>79.08</v>
      </c>
      <c r="G212" s="58">
        <v>99.57</v>
      </c>
      <c r="H212" s="58">
        <f t="shared" si="13"/>
        <v>7873.9955999999993</v>
      </c>
      <c r="I212" s="59">
        <f t="shared" si="14"/>
        <v>123.88499399999999</v>
      </c>
      <c r="J212" s="60">
        <f t="shared" si="15"/>
        <v>9796.8253255199998</v>
      </c>
      <c r="K212" s="61">
        <f t="shared" si="12"/>
        <v>1.3339340868265151E-2</v>
      </c>
    </row>
    <row r="213" spans="1:11">
      <c r="A213" s="56" t="s">
        <v>526</v>
      </c>
      <c r="B213" s="56" t="s">
        <v>471</v>
      </c>
      <c r="C213" s="57" t="s">
        <v>44</v>
      </c>
      <c r="D213" s="57" t="s">
        <v>472</v>
      </c>
      <c r="E213" s="56" t="s">
        <v>46</v>
      </c>
      <c r="F213" s="56">
        <v>30.59</v>
      </c>
      <c r="G213" s="58">
        <v>92.61</v>
      </c>
      <c r="H213" s="58">
        <f t="shared" si="13"/>
        <v>2832.9398999999999</v>
      </c>
      <c r="I213" s="59">
        <f t="shared" si="14"/>
        <v>115.225362</v>
      </c>
      <c r="J213" s="60">
        <f t="shared" si="15"/>
        <v>3524.74382358</v>
      </c>
      <c r="K213" s="61">
        <f t="shared" si="12"/>
        <v>4.7992852555580534E-3</v>
      </c>
    </row>
    <row r="214" spans="1:11">
      <c r="A214" s="65" t="s">
        <v>527</v>
      </c>
      <c r="B214" s="65"/>
      <c r="C214" s="66"/>
      <c r="D214" s="66" t="s">
        <v>83</v>
      </c>
      <c r="E214" s="66"/>
      <c r="F214" s="65"/>
      <c r="G214" s="66"/>
      <c r="H214" s="62"/>
      <c r="I214" s="63"/>
      <c r="J214" s="64">
        <f>SUM(J215:J218)</f>
        <v>6022.3776538800003</v>
      </c>
      <c r="K214" s="55">
        <f t="shared" si="12"/>
        <v>8.2000592736161965E-3</v>
      </c>
    </row>
    <row r="215" spans="1:11">
      <c r="A215" s="56" t="s">
        <v>528</v>
      </c>
      <c r="B215" s="56" t="s">
        <v>489</v>
      </c>
      <c r="C215" s="57" t="s">
        <v>234</v>
      </c>
      <c r="D215" s="57" t="s">
        <v>490</v>
      </c>
      <c r="E215" s="56" t="s">
        <v>37</v>
      </c>
      <c r="F215" s="56">
        <v>8.25</v>
      </c>
      <c r="G215" s="58">
        <v>9.3800000000000008</v>
      </c>
      <c r="H215" s="58">
        <f t="shared" si="13"/>
        <v>77.385000000000005</v>
      </c>
      <c r="I215" s="59">
        <f t="shared" si="14"/>
        <v>11.670596000000002</v>
      </c>
      <c r="J215" s="60">
        <f t="shared" si="15"/>
        <v>96.282417000000009</v>
      </c>
      <c r="K215" s="61">
        <f t="shared" si="12"/>
        <v>1.3109797687602196E-4</v>
      </c>
    </row>
    <row r="216" spans="1:11" ht="22.5">
      <c r="A216" s="56" t="s">
        <v>529</v>
      </c>
      <c r="B216" s="56" t="s">
        <v>492</v>
      </c>
      <c r="C216" s="57" t="s">
        <v>14</v>
      </c>
      <c r="D216" s="57" t="s">
        <v>493</v>
      </c>
      <c r="E216" s="56" t="s">
        <v>37</v>
      </c>
      <c r="F216" s="56">
        <v>114.66</v>
      </c>
      <c r="G216" s="58">
        <v>2.7</v>
      </c>
      <c r="H216" s="58">
        <f t="shared" si="13"/>
        <v>309.58199999999999</v>
      </c>
      <c r="I216" s="59">
        <f t="shared" si="14"/>
        <v>3.3593400000000004</v>
      </c>
      <c r="J216" s="60">
        <f t="shared" si="15"/>
        <v>385.18192440000001</v>
      </c>
      <c r="K216" s="61">
        <f t="shared" si="12"/>
        <v>5.2446305973034347E-4</v>
      </c>
    </row>
    <row r="217" spans="1:11" ht="22.5">
      <c r="A217" s="56" t="s">
        <v>530</v>
      </c>
      <c r="B217" s="56" t="s">
        <v>495</v>
      </c>
      <c r="C217" s="57" t="s">
        <v>14</v>
      </c>
      <c r="D217" s="57" t="s">
        <v>496</v>
      </c>
      <c r="E217" s="56" t="s">
        <v>37</v>
      </c>
      <c r="F217" s="56">
        <v>114.66</v>
      </c>
      <c r="G217" s="58">
        <v>26.64</v>
      </c>
      <c r="H217" s="58">
        <f t="shared" si="13"/>
        <v>3054.5423999999998</v>
      </c>
      <c r="I217" s="59">
        <f t="shared" si="14"/>
        <v>33.145488</v>
      </c>
      <c r="J217" s="60">
        <f t="shared" si="15"/>
        <v>3800.4616540799998</v>
      </c>
      <c r="K217" s="61">
        <f t="shared" si="12"/>
        <v>5.1747021893393886E-3</v>
      </c>
    </row>
    <row r="218" spans="1:11" ht="22.5">
      <c r="A218" s="56" t="s">
        <v>531</v>
      </c>
      <c r="B218" s="56" t="s">
        <v>498</v>
      </c>
      <c r="C218" s="57" t="s">
        <v>14</v>
      </c>
      <c r="D218" s="57" t="s">
        <v>499</v>
      </c>
      <c r="E218" s="56" t="s">
        <v>37</v>
      </c>
      <c r="F218" s="56">
        <v>114.66</v>
      </c>
      <c r="G218" s="58">
        <v>12.2</v>
      </c>
      <c r="H218" s="58">
        <f t="shared" si="13"/>
        <v>1398.8519999999999</v>
      </c>
      <c r="I218" s="59">
        <f t="shared" si="14"/>
        <v>15.17924</v>
      </c>
      <c r="J218" s="60">
        <f t="shared" si="15"/>
        <v>1740.4516584</v>
      </c>
      <c r="K218" s="61">
        <f t="shared" si="12"/>
        <v>2.3697960476704409E-3</v>
      </c>
    </row>
    <row r="219" spans="1:11">
      <c r="A219" s="65" t="s">
        <v>532</v>
      </c>
      <c r="B219" s="65"/>
      <c r="C219" s="66"/>
      <c r="D219" s="66" t="s">
        <v>88</v>
      </c>
      <c r="E219" s="66"/>
      <c r="F219" s="65"/>
      <c r="G219" s="66"/>
      <c r="H219" s="62"/>
      <c r="I219" s="63"/>
      <c r="J219" s="64">
        <f>J220</f>
        <v>4020.6571840000001</v>
      </c>
      <c r="K219" s="55">
        <f t="shared" si="12"/>
        <v>5.4745200521341669E-3</v>
      </c>
    </row>
    <row r="220" spans="1:11">
      <c r="A220" s="56" t="s">
        <v>533</v>
      </c>
      <c r="B220" s="56" t="s">
        <v>534</v>
      </c>
      <c r="C220" s="57" t="s">
        <v>44</v>
      </c>
      <c r="D220" s="57" t="s">
        <v>535</v>
      </c>
      <c r="E220" s="56" t="s">
        <v>30</v>
      </c>
      <c r="F220" s="56">
        <v>1</v>
      </c>
      <c r="G220" s="58">
        <v>3231.52</v>
      </c>
      <c r="H220" s="58">
        <f t="shared" si="13"/>
        <v>3231.52</v>
      </c>
      <c r="I220" s="59">
        <f t="shared" si="14"/>
        <v>4020.6571840000001</v>
      </c>
      <c r="J220" s="60">
        <f t="shared" si="15"/>
        <v>4020.6571840000001</v>
      </c>
      <c r="K220" s="61">
        <f t="shared" si="12"/>
        <v>5.4745200521341669E-3</v>
      </c>
    </row>
    <row r="221" spans="1:11">
      <c r="A221" s="65" t="s">
        <v>536</v>
      </c>
      <c r="B221" s="65"/>
      <c r="C221" s="66"/>
      <c r="D221" s="66" t="s">
        <v>537</v>
      </c>
      <c r="E221" s="66"/>
      <c r="F221" s="65"/>
      <c r="G221" s="66"/>
      <c r="H221" s="62"/>
      <c r="I221" s="63"/>
      <c r="J221" s="64">
        <f>J222+J224+J226</f>
        <v>44050.390878000006</v>
      </c>
      <c r="K221" s="55">
        <f t="shared" si="12"/>
        <v>5.9978938051625498E-2</v>
      </c>
    </row>
    <row r="222" spans="1:11">
      <c r="A222" s="65" t="s">
        <v>538</v>
      </c>
      <c r="B222" s="65"/>
      <c r="C222" s="66"/>
      <c r="D222" s="66" t="s">
        <v>78</v>
      </c>
      <c r="E222" s="66"/>
      <c r="F222" s="65"/>
      <c r="G222" s="66"/>
      <c r="H222" s="62"/>
      <c r="I222" s="63"/>
      <c r="J222" s="64">
        <f>J223</f>
        <v>14768.722431000002</v>
      </c>
      <c r="K222" s="55">
        <f t="shared" si="12"/>
        <v>2.0109067595879163E-2</v>
      </c>
    </row>
    <row r="223" spans="1:11">
      <c r="A223" s="56" t="s">
        <v>539</v>
      </c>
      <c r="B223" s="56" t="s">
        <v>540</v>
      </c>
      <c r="C223" s="57" t="s">
        <v>44</v>
      </c>
      <c r="D223" s="57" t="s">
        <v>541</v>
      </c>
      <c r="E223" s="56" t="s">
        <v>37</v>
      </c>
      <c r="F223" s="56">
        <v>46.5</v>
      </c>
      <c r="G223" s="58">
        <v>255.27</v>
      </c>
      <c r="H223" s="58">
        <f t="shared" si="13"/>
        <v>11870.055</v>
      </c>
      <c r="I223" s="59">
        <f t="shared" si="14"/>
        <v>317.60693400000002</v>
      </c>
      <c r="J223" s="60">
        <f t="shared" si="15"/>
        <v>14768.722431000002</v>
      </c>
      <c r="K223" s="61">
        <f t="shared" si="12"/>
        <v>2.0109067595879163E-2</v>
      </c>
    </row>
    <row r="224" spans="1:11">
      <c r="A224" s="65" t="s">
        <v>542</v>
      </c>
      <c r="B224" s="65"/>
      <c r="C224" s="66"/>
      <c r="D224" s="66" t="s">
        <v>543</v>
      </c>
      <c r="E224" s="66"/>
      <c r="F224" s="65"/>
      <c r="G224" s="66"/>
      <c r="H224" s="62"/>
      <c r="I224" s="63"/>
      <c r="J224" s="64">
        <f>J225</f>
        <v>29122.099796999999</v>
      </c>
      <c r="K224" s="55">
        <f t="shared" si="12"/>
        <v>3.9652602050572847E-2</v>
      </c>
    </row>
    <row r="225" spans="1:11">
      <c r="A225" s="56" t="s">
        <v>544</v>
      </c>
      <c r="B225" s="56" t="s">
        <v>545</v>
      </c>
      <c r="C225" s="57" t="s">
        <v>44</v>
      </c>
      <c r="D225" s="57" t="s">
        <v>546</v>
      </c>
      <c r="E225" s="56" t="s">
        <v>37</v>
      </c>
      <c r="F225" s="56">
        <v>20.5</v>
      </c>
      <c r="G225" s="58">
        <v>1141.77</v>
      </c>
      <c r="H225" s="58">
        <f t="shared" si="13"/>
        <v>23406.285</v>
      </c>
      <c r="I225" s="59">
        <f t="shared" si="14"/>
        <v>1420.590234</v>
      </c>
      <c r="J225" s="60">
        <f t="shared" si="15"/>
        <v>29122.099796999999</v>
      </c>
      <c r="K225" s="61">
        <f t="shared" si="12"/>
        <v>3.9652602050572847E-2</v>
      </c>
    </row>
    <row r="226" spans="1:11">
      <c r="A226" s="65" t="s">
        <v>547</v>
      </c>
      <c r="B226" s="65"/>
      <c r="C226" s="66"/>
      <c r="D226" s="66" t="s">
        <v>99</v>
      </c>
      <c r="E226" s="66"/>
      <c r="F226" s="65"/>
      <c r="G226" s="66"/>
      <c r="H226" s="62"/>
      <c r="I226" s="63"/>
      <c r="J226" s="64">
        <f>J227</f>
        <v>159.56864999999999</v>
      </c>
      <c r="K226" s="55">
        <f t="shared" si="12"/>
        <v>2.1726840517348085E-4</v>
      </c>
    </row>
    <row r="227" spans="1:11" ht="33.75">
      <c r="A227" s="56" t="s">
        <v>548</v>
      </c>
      <c r="B227" s="56" t="s">
        <v>549</v>
      </c>
      <c r="C227" s="57" t="s">
        <v>14</v>
      </c>
      <c r="D227" s="57" t="s">
        <v>550</v>
      </c>
      <c r="E227" s="56" t="s">
        <v>114</v>
      </c>
      <c r="F227" s="56">
        <v>1</v>
      </c>
      <c r="G227" s="58">
        <v>128.25</v>
      </c>
      <c r="H227" s="58">
        <f t="shared" si="13"/>
        <v>128.25</v>
      </c>
      <c r="I227" s="59">
        <f t="shared" si="14"/>
        <v>159.56864999999999</v>
      </c>
      <c r="J227" s="60">
        <f t="shared" si="15"/>
        <v>159.56864999999999</v>
      </c>
      <c r="K227" s="61">
        <f t="shared" si="12"/>
        <v>2.1726840517348085E-4</v>
      </c>
    </row>
    <row r="228" spans="1:11">
      <c r="A228" s="65" t="s">
        <v>551</v>
      </c>
      <c r="B228" s="65"/>
      <c r="C228" s="66"/>
      <c r="D228" s="66" t="s">
        <v>213</v>
      </c>
      <c r="E228" s="66"/>
      <c r="F228" s="65"/>
      <c r="G228" s="66"/>
      <c r="H228" s="62"/>
      <c r="I228" s="63"/>
      <c r="J228" s="64">
        <f>J229+J259+J262+J279+J282+J293</f>
        <v>70988.179375999985</v>
      </c>
      <c r="K228" s="55">
        <f t="shared" si="12"/>
        <v>9.6657385515215577E-2</v>
      </c>
    </row>
    <row r="229" spans="1:11">
      <c r="A229" s="65" t="s">
        <v>552</v>
      </c>
      <c r="B229" s="65"/>
      <c r="C229" s="66"/>
      <c r="D229" s="66" t="s">
        <v>215</v>
      </c>
      <c r="E229" s="66"/>
      <c r="F229" s="65"/>
      <c r="G229" s="66"/>
      <c r="H229" s="62"/>
      <c r="I229" s="63"/>
      <c r="J229" s="64">
        <f>SUM(J230:J258)</f>
        <v>18998.548297999998</v>
      </c>
      <c r="K229" s="55">
        <f t="shared" si="12"/>
        <v>2.5868391374607787E-2</v>
      </c>
    </row>
    <row r="230" spans="1:11">
      <c r="A230" s="56" t="s">
        <v>553</v>
      </c>
      <c r="B230" s="56" t="s">
        <v>217</v>
      </c>
      <c r="C230" s="57" t="s">
        <v>44</v>
      </c>
      <c r="D230" s="57" t="s">
        <v>218</v>
      </c>
      <c r="E230" s="56" t="s">
        <v>46</v>
      </c>
      <c r="F230" s="56">
        <v>132</v>
      </c>
      <c r="G230" s="58">
        <v>48.24</v>
      </c>
      <c r="H230" s="58">
        <f t="shared" si="13"/>
        <v>6367.68</v>
      </c>
      <c r="I230" s="59">
        <f t="shared" si="14"/>
        <v>60.020208000000004</v>
      </c>
      <c r="J230" s="60">
        <f t="shared" si="15"/>
        <v>7922.6674560000001</v>
      </c>
      <c r="K230" s="61">
        <f t="shared" si="12"/>
        <v>1.0787490668655522E-2</v>
      </c>
    </row>
    <row r="231" spans="1:11">
      <c r="A231" s="56" t="s">
        <v>554</v>
      </c>
      <c r="B231" s="56" t="s">
        <v>220</v>
      </c>
      <c r="C231" s="57" t="s">
        <v>74</v>
      </c>
      <c r="D231" s="57" t="s">
        <v>221</v>
      </c>
      <c r="E231" s="56" t="s">
        <v>30</v>
      </c>
      <c r="F231" s="56">
        <v>22</v>
      </c>
      <c r="G231" s="58">
        <v>12.12</v>
      </c>
      <c r="H231" s="58">
        <f t="shared" si="13"/>
        <v>266.64</v>
      </c>
      <c r="I231" s="59">
        <f t="shared" si="14"/>
        <v>15.079704</v>
      </c>
      <c r="J231" s="60">
        <f t="shared" si="15"/>
        <v>331.753488</v>
      </c>
      <c r="K231" s="61">
        <f t="shared" si="12"/>
        <v>4.517149906858241E-4</v>
      </c>
    </row>
    <row r="232" spans="1:11">
      <c r="A232" s="56" t="s">
        <v>555</v>
      </c>
      <c r="B232" s="56" t="s">
        <v>223</v>
      </c>
      <c r="C232" s="57" t="s">
        <v>224</v>
      </c>
      <c r="D232" s="57" t="s">
        <v>225</v>
      </c>
      <c r="E232" s="56" t="s">
        <v>114</v>
      </c>
      <c r="F232" s="56">
        <v>50</v>
      </c>
      <c r="G232" s="58">
        <v>15.92</v>
      </c>
      <c r="H232" s="58">
        <f t="shared" si="13"/>
        <v>796</v>
      </c>
      <c r="I232" s="59">
        <f t="shared" si="14"/>
        <v>19.807663999999999</v>
      </c>
      <c r="J232" s="60">
        <f t="shared" si="15"/>
        <v>990.38319999999999</v>
      </c>
      <c r="K232" s="61">
        <f t="shared" si="12"/>
        <v>1.3485040976069455E-3</v>
      </c>
    </row>
    <row r="233" spans="1:11">
      <c r="A233" s="56" t="s">
        <v>556</v>
      </c>
      <c r="B233" s="56" t="s">
        <v>237</v>
      </c>
      <c r="C233" s="57" t="s">
        <v>74</v>
      </c>
      <c r="D233" s="57" t="s">
        <v>238</v>
      </c>
      <c r="E233" s="56" t="s">
        <v>30</v>
      </c>
      <c r="F233" s="56">
        <v>2</v>
      </c>
      <c r="G233" s="58">
        <v>12.22</v>
      </c>
      <c r="H233" s="58">
        <f t="shared" si="13"/>
        <v>24.44</v>
      </c>
      <c r="I233" s="59">
        <f t="shared" si="14"/>
        <v>15.204124</v>
      </c>
      <c r="J233" s="60">
        <f t="shared" si="15"/>
        <v>30.408248</v>
      </c>
      <c r="K233" s="61">
        <f t="shared" si="12"/>
        <v>4.1403819278283605E-5</v>
      </c>
    </row>
    <row r="234" spans="1:11">
      <c r="A234" s="56" t="s">
        <v>557</v>
      </c>
      <c r="B234" s="56" t="s">
        <v>558</v>
      </c>
      <c r="C234" s="57" t="s">
        <v>74</v>
      </c>
      <c r="D234" s="57" t="s">
        <v>559</v>
      </c>
      <c r="E234" s="56" t="s">
        <v>30</v>
      </c>
      <c r="F234" s="56">
        <v>2</v>
      </c>
      <c r="G234" s="58">
        <v>14.02</v>
      </c>
      <c r="H234" s="58">
        <f t="shared" si="13"/>
        <v>28.04</v>
      </c>
      <c r="I234" s="59">
        <f t="shared" si="14"/>
        <v>17.443683999999998</v>
      </c>
      <c r="J234" s="60">
        <f t="shared" si="15"/>
        <v>34.887367999999995</v>
      </c>
      <c r="K234" s="61">
        <f t="shared" si="12"/>
        <v>4.7502581528767273E-5</v>
      </c>
    </row>
    <row r="235" spans="1:11">
      <c r="A235" s="56" t="s">
        <v>560</v>
      </c>
      <c r="B235" s="56" t="s">
        <v>561</v>
      </c>
      <c r="C235" s="57" t="s">
        <v>74</v>
      </c>
      <c r="D235" s="57" t="s">
        <v>562</v>
      </c>
      <c r="E235" s="56" t="s">
        <v>30</v>
      </c>
      <c r="F235" s="56">
        <v>2</v>
      </c>
      <c r="G235" s="58">
        <v>13.72</v>
      </c>
      <c r="H235" s="58">
        <f t="shared" si="13"/>
        <v>27.44</v>
      </c>
      <c r="I235" s="59">
        <f t="shared" si="14"/>
        <v>17.070424000000003</v>
      </c>
      <c r="J235" s="60">
        <f t="shared" si="15"/>
        <v>34.140848000000005</v>
      </c>
      <c r="K235" s="61">
        <f t="shared" si="12"/>
        <v>4.6486121153686674E-5</v>
      </c>
    </row>
    <row r="236" spans="1:11" ht="22.5">
      <c r="A236" s="56" t="s">
        <v>563</v>
      </c>
      <c r="B236" s="56" t="s">
        <v>564</v>
      </c>
      <c r="C236" s="57" t="s">
        <v>24</v>
      </c>
      <c r="D236" s="57" t="s">
        <v>565</v>
      </c>
      <c r="E236" s="56" t="s">
        <v>76</v>
      </c>
      <c r="F236" s="56">
        <v>15</v>
      </c>
      <c r="G236" s="58">
        <v>12.94</v>
      </c>
      <c r="H236" s="58">
        <f t="shared" si="13"/>
        <v>194.1</v>
      </c>
      <c r="I236" s="59">
        <f t="shared" si="14"/>
        <v>16.099947999999998</v>
      </c>
      <c r="J236" s="60">
        <f t="shared" si="15"/>
        <v>241.49921999999998</v>
      </c>
      <c r="K236" s="61">
        <f t="shared" si="12"/>
        <v>3.2882493133857806E-4</v>
      </c>
    </row>
    <row r="237" spans="1:11">
      <c r="A237" s="56" t="s">
        <v>566</v>
      </c>
      <c r="B237" s="56" t="s">
        <v>233</v>
      </c>
      <c r="C237" s="57" t="s">
        <v>234</v>
      </c>
      <c r="D237" s="57" t="s">
        <v>235</v>
      </c>
      <c r="E237" s="56" t="s">
        <v>114</v>
      </c>
      <c r="F237" s="56">
        <v>25</v>
      </c>
      <c r="G237" s="58">
        <v>10.93</v>
      </c>
      <c r="H237" s="58">
        <f t="shared" si="13"/>
        <v>273.25</v>
      </c>
      <c r="I237" s="59">
        <f t="shared" si="14"/>
        <v>13.599105999999999</v>
      </c>
      <c r="J237" s="60">
        <f t="shared" si="15"/>
        <v>339.97764999999998</v>
      </c>
      <c r="K237" s="61">
        <f t="shared" si="12"/>
        <v>4.6291299581796211E-4</v>
      </c>
    </row>
    <row r="238" spans="1:11">
      <c r="A238" s="56" t="s">
        <v>567</v>
      </c>
      <c r="B238" s="56" t="s">
        <v>568</v>
      </c>
      <c r="C238" s="57" t="s">
        <v>234</v>
      </c>
      <c r="D238" s="57" t="s">
        <v>569</v>
      </c>
      <c r="E238" s="56" t="s">
        <v>114</v>
      </c>
      <c r="F238" s="56">
        <v>5</v>
      </c>
      <c r="G238" s="58">
        <v>7.83</v>
      </c>
      <c r="H238" s="58">
        <f t="shared" si="13"/>
        <v>39.15</v>
      </c>
      <c r="I238" s="59">
        <f t="shared" si="14"/>
        <v>9.7420860000000005</v>
      </c>
      <c r="J238" s="60">
        <f t="shared" si="15"/>
        <v>48.710430000000002</v>
      </c>
      <c r="K238" s="61">
        <f t="shared" si="12"/>
        <v>6.6324039474009955E-5</v>
      </c>
    </row>
    <row r="239" spans="1:11">
      <c r="A239" s="56" t="s">
        <v>570</v>
      </c>
      <c r="B239" s="56" t="s">
        <v>252</v>
      </c>
      <c r="C239" s="57" t="s">
        <v>44</v>
      </c>
      <c r="D239" s="57" t="s">
        <v>571</v>
      </c>
      <c r="E239" s="56" t="s">
        <v>30</v>
      </c>
      <c r="F239" s="56">
        <v>25</v>
      </c>
      <c r="G239" s="58">
        <v>4.9400000000000004</v>
      </c>
      <c r="H239" s="58">
        <f t="shared" si="13"/>
        <v>123.50000000000001</v>
      </c>
      <c r="I239" s="59">
        <f t="shared" si="14"/>
        <v>6.1463480000000006</v>
      </c>
      <c r="J239" s="60">
        <f t="shared" si="15"/>
        <v>153.65870000000001</v>
      </c>
      <c r="K239" s="61">
        <f t="shared" si="12"/>
        <v>2.0922142720409271E-4</v>
      </c>
    </row>
    <row r="240" spans="1:11">
      <c r="A240" s="56" t="s">
        <v>572</v>
      </c>
      <c r="B240" s="56" t="s">
        <v>252</v>
      </c>
      <c r="C240" s="57" t="s">
        <v>44</v>
      </c>
      <c r="D240" s="57" t="s">
        <v>573</v>
      </c>
      <c r="E240" s="56" t="s">
        <v>30</v>
      </c>
      <c r="F240" s="56">
        <v>5</v>
      </c>
      <c r="G240" s="58">
        <v>4.9400000000000004</v>
      </c>
      <c r="H240" s="58">
        <f t="shared" si="13"/>
        <v>24.700000000000003</v>
      </c>
      <c r="I240" s="59">
        <f t="shared" si="14"/>
        <v>6.1463480000000006</v>
      </c>
      <c r="J240" s="60">
        <f t="shared" si="15"/>
        <v>30.731740000000002</v>
      </c>
      <c r="K240" s="61">
        <f t="shared" si="12"/>
        <v>4.1844285440818539E-5</v>
      </c>
    </row>
    <row r="241" spans="1:11">
      <c r="A241" s="56" t="s">
        <v>574</v>
      </c>
      <c r="B241" s="56" t="s">
        <v>243</v>
      </c>
      <c r="C241" s="57" t="s">
        <v>74</v>
      </c>
      <c r="D241" s="57" t="s">
        <v>244</v>
      </c>
      <c r="E241" s="56" t="s">
        <v>30</v>
      </c>
      <c r="F241" s="56">
        <v>100</v>
      </c>
      <c r="G241" s="58">
        <v>1.9</v>
      </c>
      <c r="H241" s="58">
        <f t="shared" si="13"/>
        <v>190</v>
      </c>
      <c r="I241" s="59">
        <f t="shared" si="14"/>
        <v>2.3639799999999997</v>
      </c>
      <c r="J241" s="60">
        <f t="shared" si="15"/>
        <v>236.39799999999997</v>
      </c>
      <c r="K241" s="61">
        <f t="shared" si="12"/>
        <v>3.2187911877552719E-4</v>
      </c>
    </row>
    <row r="242" spans="1:11">
      <c r="A242" s="56" t="s">
        <v>575</v>
      </c>
      <c r="B242" s="56" t="s">
        <v>246</v>
      </c>
      <c r="C242" s="57" t="s">
        <v>74</v>
      </c>
      <c r="D242" s="57" t="s">
        <v>247</v>
      </c>
      <c r="E242" s="56" t="s">
        <v>30</v>
      </c>
      <c r="F242" s="56">
        <v>100</v>
      </c>
      <c r="G242" s="58">
        <v>0.39</v>
      </c>
      <c r="H242" s="58">
        <f t="shared" si="13"/>
        <v>39</v>
      </c>
      <c r="I242" s="59">
        <f t="shared" si="14"/>
        <v>0.485238</v>
      </c>
      <c r="J242" s="60">
        <f t="shared" si="15"/>
        <v>48.523800000000001</v>
      </c>
      <c r="K242" s="61">
        <f t="shared" si="12"/>
        <v>6.60699243802398E-5</v>
      </c>
    </row>
    <row r="243" spans="1:11">
      <c r="A243" s="56" t="s">
        <v>576</v>
      </c>
      <c r="B243" s="56" t="s">
        <v>249</v>
      </c>
      <c r="C243" s="57" t="s">
        <v>74</v>
      </c>
      <c r="D243" s="57" t="s">
        <v>250</v>
      </c>
      <c r="E243" s="56" t="s">
        <v>30</v>
      </c>
      <c r="F243" s="56">
        <v>100</v>
      </c>
      <c r="G243" s="58">
        <v>1.91</v>
      </c>
      <c r="H243" s="58">
        <f t="shared" si="13"/>
        <v>191</v>
      </c>
      <c r="I243" s="59">
        <f t="shared" si="14"/>
        <v>2.3764219999999998</v>
      </c>
      <c r="J243" s="60">
        <f t="shared" si="15"/>
        <v>237.64219999999997</v>
      </c>
      <c r="K243" s="61">
        <f t="shared" si="12"/>
        <v>3.2357321940066155E-4</v>
      </c>
    </row>
    <row r="244" spans="1:11" ht="33.75">
      <c r="A244" s="56" t="s">
        <v>577</v>
      </c>
      <c r="B244" s="56" t="s">
        <v>578</v>
      </c>
      <c r="C244" s="57" t="s">
        <v>24</v>
      </c>
      <c r="D244" s="57" t="s">
        <v>579</v>
      </c>
      <c r="E244" s="56" t="s">
        <v>76</v>
      </c>
      <c r="F244" s="56">
        <v>18</v>
      </c>
      <c r="G244" s="58">
        <v>71.599999999999994</v>
      </c>
      <c r="H244" s="58">
        <f t="shared" si="13"/>
        <v>1288.8</v>
      </c>
      <c r="I244" s="59">
        <f t="shared" si="14"/>
        <v>89.08471999999999</v>
      </c>
      <c r="J244" s="60">
        <f t="shared" si="15"/>
        <v>1603.5249599999997</v>
      </c>
      <c r="K244" s="61">
        <f t="shared" si="12"/>
        <v>2.1833568856731546E-3</v>
      </c>
    </row>
    <row r="245" spans="1:11">
      <c r="A245" s="56" t="s">
        <v>580</v>
      </c>
      <c r="B245" s="56" t="s">
        <v>581</v>
      </c>
      <c r="C245" s="57" t="s">
        <v>224</v>
      </c>
      <c r="D245" s="57" t="s">
        <v>582</v>
      </c>
      <c r="E245" s="56" t="s">
        <v>114</v>
      </c>
      <c r="F245" s="56">
        <v>2</v>
      </c>
      <c r="G245" s="58">
        <v>30.08</v>
      </c>
      <c r="H245" s="58">
        <f t="shared" si="13"/>
        <v>60.16</v>
      </c>
      <c r="I245" s="59">
        <f t="shared" si="14"/>
        <v>37.425535999999994</v>
      </c>
      <c r="J245" s="60">
        <f t="shared" si="15"/>
        <v>74.851071999999988</v>
      </c>
      <c r="K245" s="61">
        <f t="shared" si="12"/>
        <v>1.019170936080827E-4</v>
      </c>
    </row>
    <row r="246" spans="1:11">
      <c r="A246" s="56" t="s">
        <v>583</v>
      </c>
      <c r="B246" s="56" t="s">
        <v>568</v>
      </c>
      <c r="C246" s="57" t="s">
        <v>234</v>
      </c>
      <c r="D246" s="57" t="s">
        <v>584</v>
      </c>
      <c r="E246" s="56" t="s">
        <v>114</v>
      </c>
      <c r="F246" s="56">
        <v>4</v>
      </c>
      <c r="G246" s="58">
        <v>7.83</v>
      </c>
      <c r="H246" s="58">
        <f t="shared" si="13"/>
        <v>31.32</v>
      </c>
      <c r="I246" s="59">
        <f t="shared" si="14"/>
        <v>9.7420860000000005</v>
      </c>
      <c r="J246" s="60">
        <f t="shared" si="15"/>
        <v>38.968344000000002</v>
      </c>
      <c r="K246" s="61">
        <f t="shared" si="12"/>
        <v>5.305923157920796E-5</v>
      </c>
    </row>
    <row r="247" spans="1:11">
      <c r="A247" s="56" t="s">
        <v>585</v>
      </c>
      <c r="B247" s="56" t="s">
        <v>586</v>
      </c>
      <c r="C247" s="57" t="s">
        <v>234</v>
      </c>
      <c r="D247" s="57" t="s">
        <v>587</v>
      </c>
      <c r="E247" s="56" t="s">
        <v>114</v>
      </c>
      <c r="F247" s="56">
        <v>20</v>
      </c>
      <c r="G247" s="58">
        <v>9.1199999999999992</v>
      </c>
      <c r="H247" s="58">
        <f t="shared" si="13"/>
        <v>182.39999999999998</v>
      </c>
      <c r="I247" s="59">
        <f t="shared" si="14"/>
        <v>11.347103999999998</v>
      </c>
      <c r="J247" s="60">
        <f t="shared" si="15"/>
        <v>226.94207999999998</v>
      </c>
      <c r="K247" s="61">
        <f t="shared" si="12"/>
        <v>3.0900395402450606E-4</v>
      </c>
    </row>
    <row r="248" spans="1:11">
      <c r="A248" s="56" t="s">
        <v>588</v>
      </c>
      <c r="B248" s="56" t="s">
        <v>589</v>
      </c>
      <c r="C248" s="57" t="s">
        <v>234</v>
      </c>
      <c r="D248" s="57" t="s">
        <v>590</v>
      </c>
      <c r="E248" s="56" t="s">
        <v>114</v>
      </c>
      <c r="F248" s="56">
        <v>5</v>
      </c>
      <c r="G248" s="58">
        <v>15.86</v>
      </c>
      <c r="H248" s="58">
        <f t="shared" si="13"/>
        <v>79.3</v>
      </c>
      <c r="I248" s="59">
        <f t="shared" si="14"/>
        <v>19.733011999999999</v>
      </c>
      <c r="J248" s="60">
        <f t="shared" si="15"/>
        <v>98.665059999999997</v>
      </c>
      <c r="K248" s="61">
        <f t="shared" si="12"/>
        <v>1.3434217957315425E-4</v>
      </c>
    </row>
    <row r="249" spans="1:11">
      <c r="A249" s="56" t="s">
        <v>591</v>
      </c>
      <c r="B249" s="56" t="s">
        <v>568</v>
      </c>
      <c r="C249" s="57" t="s">
        <v>234</v>
      </c>
      <c r="D249" s="57" t="s">
        <v>569</v>
      </c>
      <c r="E249" s="56" t="s">
        <v>114</v>
      </c>
      <c r="F249" s="56">
        <v>5</v>
      </c>
      <c r="G249" s="58">
        <v>7.83</v>
      </c>
      <c r="H249" s="58">
        <f t="shared" si="13"/>
        <v>39.15</v>
      </c>
      <c r="I249" s="59">
        <f t="shared" si="14"/>
        <v>9.7420860000000005</v>
      </c>
      <c r="J249" s="60">
        <f t="shared" si="15"/>
        <v>48.710430000000002</v>
      </c>
      <c r="K249" s="61">
        <f t="shared" si="12"/>
        <v>6.6324039474009955E-5</v>
      </c>
    </row>
    <row r="250" spans="1:11" ht="33.75">
      <c r="A250" s="56" t="s">
        <v>592</v>
      </c>
      <c r="B250" s="56" t="s">
        <v>593</v>
      </c>
      <c r="C250" s="57" t="s">
        <v>14</v>
      </c>
      <c r="D250" s="57" t="s">
        <v>594</v>
      </c>
      <c r="E250" s="56" t="s">
        <v>46</v>
      </c>
      <c r="F250" s="56">
        <v>30</v>
      </c>
      <c r="G250" s="58">
        <v>12.64</v>
      </c>
      <c r="H250" s="58">
        <f t="shared" si="13"/>
        <v>379.20000000000005</v>
      </c>
      <c r="I250" s="59">
        <f t="shared" si="14"/>
        <v>15.726688000000001</v>
      </c>
      <c r="J250" s="60">
        <f t="shared" si="15"/>
        <v>471.80064000000004</v>
      </c>
      <c r="K250" s="61">
        <f t="shared" si="12"/>
        <v>6.4240295705094699E-4</v>
      </c>
    </row>
    <row r="251" spans="1:11" ht="33.75">
      <c r="A251" s="56" t="s">
        <v>595</v>
      </c>
      <c r="B251" s="56" t="s">
        <v>596</v>
      </c>
      <c r="C251" s="57" t="s">
        <v>14</v>
      </c>
      <c r="D251" s="57" t="s">
        <v>597</v>
      </c>
      <c r="E251" s="56" t="s">
        <v>114</v>
      </c>
      <c r="F251" s="56">
        <v>15</v>
      </c>
      <c r="G251" s="58">
        <v>13.52</v>
      </c>
      <c r="H251" s="58">
        <f t="shared" si="13"/>
        <v>202.79999999999998</v>
      </c>
      <c r="I251" s="59">
        <f t="shared" si="14"/>
        <v>16.821584000000001</v>
      </c>
      <c r="J251" s="60">
        <f t="shared" si="15"/>
        <v>252.32376000000002</v>
      </c>
      <c r="K251" s="61">
        <f t="shared" si="12"/>
        <v>3.4356360677724695E-4</v>
      </c>
    </row>
    <row r="252" spans="1:11" ht="33.75">
      <c r="A252" s="56" t="s">
        <v>598</v>
      </c>
      <c r="B252" s="56" t="s">
        <v>599</v>
      </c>
      <c r="C252" s="57" t="s">
        <v>14</v>
      </c>
      <c r="D252" s="57" t="s">
        <v>600</v>
      </c>
      <c r="E252" s="56" t="s">
        <v>46</v>
      </c>
      <c r="F252" s="56">
        <v>15</v>
      </c>
      <c r="G252" s="58">
        <v>16.829999999999998</v>
      </c>
      <c r="H252" s="58">
        <f t="shared" si="13"/>
        <v>252.45</v>
      </c>
      <c r="I252" s="59">
        <f t="shared" si="14"/>
        <v>20.939885999999998</v>
      </c>
      <c r="J252" s="60">
        <f t="shared" si="15"/>
        <v>314.09828999999996</v>
      </c>
      <c r="K252" s="61">
        <f t="shared" si="12"/>
        <v>4.2767570281516753E-4</v>
      </c>
    </row>
    <row r="253" spans="1:11" ht="33.75">
      <c r="A253" s="56" t="s">
        <v>601</v>
      </c>
      <c r="B253" s="56" t="s">
        <v>602</v>
      </c>
      <c r="C253" s="57" t="s">
        <v>14</v>
      </c>
      <c r="D253" s="57" t="s">
        <v>603</v>
      </c>
      <c r="E253" s="56" t="s">
        <v>114</v>
      </c>
      <c r="F253" s="56">
        <v>3</v>
      </c>
      <c r="G253" s="58">
        <v>15.94</v>
      </c>
      <c r="H253" s="58">
        <f t="shared" si="13"/>
        <v>47.82</v>
      </c>
      <c r="I253" s="59">
        <f t="shared" si="14"/>
        <v>19.832547999999999</v>
      </c>
      <c r="J253" s="60">
        <f t="shared" si="15"/>
        <v>59.497643999999994</v>
      </c>
      <c r="K253" s="61">
        <f t="shared" si="12"/>
        <v>8.1011891893924791E-5</v>
      </c>
    </row>
    <row r="254" spans="1:11">
      <c r="A254" s="56" t="s">
        <v>604</v>
      </c>
      <c r="B254" s="56" t="s">
        <v>256</v>
      </c>
      <c r="C254" s="57" t="s">
        <v>44</v>
      </c>
      <c r="D254" s="57" t="s">
        <v>605</v>
      </c>
      <c r="E254" s="56" t="s">
        <v>46</v>
      </c>
      <c r="F254" s="56">
        <v>200</v>
      </c>
      <c r="G254" s="58">
        <v>9.77</v>
      </c>
      <c r="H254" s="58">
        <f t="shared" si="13"/>
        <v>1954</v>
      </c>
      <c r="I254" s="59">
        <f t="shared" si="14"/>
        <v>12.155833999999999</v>
      </c>
      <c r="J254" s="60">
        <f t="shared" si="15"/>
        <v>2431.1668</v>
      </c>
      <c r="K254" s="61">
        <f t="shared" si="12"/>
        <v>3.3102726215125272E-3</v>
      </c>
    </row>
    <row r="255" spans="1:11">
      <c r="A255" s="56" t="s">
        <v>606</v>
      </c>
      <c r="B255" s="56" t="s">
        <v>607</v>
      </c>
      <c r="C255" s="57" t="s">
        <v>44</v>
      </c>
      <c r="D255" s="57" t="s">
        <v>608</v>
      </c>
      <c r="E255" s="56" t="s">
        <v>46</v>
      </c>
      <c r="F255" s="56">
        <v>100</v>
      </c>
      <c r="G255" s="58">
        <v>9.77</v>
      </c>
      <c r="H255" s="58">
        <f t="shared" si="13"/>
        <v>977</v>
      </c>
      <c r="I255" s="59">
        <f t="shared" si="14"/>
        <v>12.155833999999999</v>
      </c>
      <c r="J255" s="60">
        <f t="shared" si="15"/>
        <v>1215.5834</v>
      </c>
      <c r="K255" s="61">
        <f t="shared" si="12"/>
        <v>1.6551363107562636E-3</v>
      </c>
    </row>
    <row r="256" spans="1:11" ht="22.5">
      <c r="A256" s="56" t="s">
        <v>609</v>
      </c>
      <c r="B256" s="56" t="s">
        <v>259</v>
      </c>
      <c r="C256" s="57" t="s">
        <v>260</v>
      </c>
      <c r="D256" s="57" t="s">
        <v>261</v>
      </c>
      <c r="E256" s="56" t="s">
        <v>262</v>
      </c>
      <c r="F256" s="56">
        <v>5</v>
      </c>
      <c r="G256" s="58">
        <v>11.15</v>
      </c>
      <c r="H256" s="58">
        <f t="shared" si="13"/>
        <v>55.75</v>
      </c>
      <c r="I256" s="59">
        <f t="shared" si="14"/>
        <v>13.87283</v>
      </c>
      <c r="J256" s="60">
        <f t="shared" si="15"/>
        <v>69.364149999999995</v>
      </c>
      <c r="K256" s="61">
        <f t="shared" si="12"/>
        <v>9.4446109851240216E-5</v>
      </c>
    </row>
    <row r="257" spans="1:11" ht="33.75">
      <c r="A257" s="56" t="s">
        <v>610</v>
      </c>
      <c r="B257" s="56" t="s">
        <v>611</v>
      </c>
      <c r="C257" s="57" t="s">
        <v>14</v>
      </c>
      <c r="D257" s="57" t="s">
        <v>612</v>
      </c>
      <c r="E257" s="56" t="s">
        <v>46</v>
      </c>
      <c r="F257" s="56">
        <v>30</v>
      </c>
      <c r="G257" s="58">
        <v>28.34</v>
      </c>
      <c r="H257" s="58">
        <f t="shared" si="13"/>
        <v>850.2</v>
      </c>
      <c r="I257" s="59">
        <f t="shared" si="14"/>
        <v>35.260627999999997</v>
      </c>
      <c r="J257" s="60">
        <f t="shared" si="15"/>
        <v>1057.8188399999999</v>
      </c>
      <c r="K257" s="61">
        <f t="shared" si="12"/>
        <v>1.4403243514892275E-3</v>
      </c>
    </row>
    <row r="258" spans="1:11" ht="33.75">
      <c r="A258" s="56" t="s">
        <v>613</v>
      </c>
      <c r="B258" s="56" t="s">
        <v>614</v>
      </c>
      <c r="C258" s="57" t="s">
        <v>14</v>
      </c>
      <c r="D258" s="57" t="s">
        <v>615</v>
      </c>
      <c r="E258" s="56" t="s">
        <v>114</v>
      </c>
      <c r="F258" s="56">
        <v>10</v>
      </c>
      <c r="G258" s="58">
        <v>28.44</v>
      </c>
      <c r="H258" s="58">
        <f t="shared" si="13"/>
        <v>284.40000000000003</v>
      </c>
      <c r="I258" s="59">
        <f t="shared" si="14"/>
        <v>35.385047999999998</v>
      </c>
      <c r="J258" s="60">
        <f t="shared" si="15"/>
        <v>353.85047999999995</v>
      </c>
      <c r="K258" s="61">
        <f t="shared" si="12"/>
        <v>4.8180221778821013E-4</v>
      </c>
    </row>
    <row r="259" spans="1:11">
      <c r="A259" s="65" t="s">
        <v>616</v>
      </c>
      <c r="B259" s="65"/>
      <c r="C259" s="66"/>
      <c r="D259" s="66" t="s">
        <v>617</v>
      </c>
      <c r="E259" s="66"/>
      <c r="F259" s="65"/>
      <c r="G259" s="66"/>
      <c r="H259" s="62"/>
      <c r="I259" s="63"/>
      <c r="J259" s="64">
        <f>J260+J261</f>
        <v>427.56932999999998</v>
      </c>
      <c r="K259" s="55">
        <f t="shared" si="12"/>
        <v>5.8217767982742061E-4</v>
      </c>
    </row>
    <row r="260" spans="1:11">
      <c r="A260" s="56" t="s">
        <v>618</v>
      </c>
      <c r="B260" s="56" t="s">
        <v>619</v>
      </c>
      <c r="C260" s="57" t="s">
        <v>14</v>
      </c>
      <c r="D260" s="57" t="s">
        <v>620</v>
      </c>
      <c r="E260" s="56" t="s">
        <v>114</v>
      </c>
      <c r="F260" s="56">
        <v>30</v>
      </c>
      <c r="G260" s="58">
        <v>9.36</v>
      </c>
      <c r="H260" s="58">
        <f t="shared" si="13"/>
        <v>280.79999999999995</v>
      </c>
      <c r="I260" s="59">
        <f t="shared" si="14"/>
        <v>11.645712</v>
      </c>
      <c r="J260" s="60">
        <f t="shared" si="15"/>
        <v>349.37135999999998</v>
      </c>
      <c r="K260" s="61">
        <f t="shared" si="12"/>
        <v>4.7570345553772653E-4</v>
      </c>
    </row>
    <row r="261" spans="1:11">
      <c r="A261" s="56" t="s">
        <v>621</v>
      </c>
      <c r="B261" s="56" t="s">
        <v>622</v>
      </c>
      <c r="C261" s="57" t="s">
        <v>14</v>
      </c>
      <c r="D261" s="57" t="s">
        <v>623</v>
      </c>
      <c r="E261" s="56" t="s">
        <v>114</v>
      </c>
      <c r="F261" s="56">
        <v>5</v>
      </c>
      <c r="G261" s="58">
        <v>12.57</v>
      </c>
      <c r="H261" s="58">
        <f t="shared" si="13"/>
        <v>62.85</v>
      </c>
      <c r="I261" s="59">
        <f t="shared" si="14"/>
        <v>15.639594000000001</v>
      </c>
      <c r="J261" s="60">
        <f t="shared" si="15"/>
        <v>78.197969999999998</v>
      </c>
      <c r="K261" s="61">
        <f t="shared" si="12"/>
        <v>1.0647422428969413E-4</v>
      </c>
    </row>
    <row r="262" spans="1:11">
      <c r="A262" s="65" t="s">
        <v>624</v>
      </c>
      <c r="B262" s="65"/>
      <c r="C262" s="66"/>
      <c r="D262" s="66" t="s">
        <v>278</v>
      </c>
      <c r="E262" s="66"/>
      <c r="F262" s="65"/>
      <c r="G262" s="66"/>
      <c r="H262" s="62"/>
      <c r="I262" s="63"/>
      <c r="J262" s="64">
        <f>SUM(J263:J278)</f>
        <v>28011.918799999999</v>
      </c>
      <c r="K262" s="55">
        <f t="shared" si="12"/>
        <v>3.8140981474274839E-2</v>
      </c>
    </row>
    <row r="263" spans="1:11" ht="22.5">
      <c r="A263" s="56" t="s">
        <v>625</v>
      </c>
      <c r="B263" s="56" t="s">
        <v>280</v>
      </c>
      <c r="C263" s="57" t="s">
        <v>14</v>
      </c>
      <c r="D263" s="57" t="s">
        <v>281</v>
      </c>
      <c r="E263" s="56" t="s">
        <v>46</v>
      </c>
      <c r="F263" s="56">
        <v>300</v>
      </c>
      <c r="G263" s="58">
        <v>3.71</v>
      </c>
      <c r="H263" s="58">
        <f t="shared" si="13"/>
        <v>1113</v>
      </c>
      <c r="I263" s="59">
        <f t="shared" si="14"/>
        <v>4.6159819999999998</v>
      </c>
      <c r="J263" s="60">
        <f t="shared" si="15"/>
        <v>1384.7945999999999</v>
      </c>
      <c r="K263" s="61">
        <f t="shared" si="12"/>
        <v>1.8855339957745355E-3</v>
      </c>
    </row>
    <row r="264" spans="1:11" ht="22.5">
      <c r="A264" s="56" t="s">
        <v>626</v>
      </c>
      <c r="B264" s="56" t="s">
        <v>280</v>
      </c>
      <c r="C264" s="57" t="s">
        <v>14</v>
      </c>
      <c r="D264" s="57" t="s">
        <v>283</v>
      </c>
      <c r="E264" s="56" t="s">
        <v>46</v>
      </c>
      <c r="F264" s="56">
        <v>300</v>
      </c>
      <c r="G264" s="58">
        <v>3.71</v>
      </c>
      <c r="H264" s="58">
        <f t="shared" si="13"/>
        <v>1113</v>
      </c>
      <c r="I264" s="59">
        <f t="shared" si="14"/>
        <v>4.6159819999999998</v>
      </c>
      <c r="J264" s="60">
        <f t="shared" si="15"/>
        <v>1384.7945999999999</v>
      </c>
      <c r="K264" s="61">
        <f t="shared" si="12"/>
        <v>1.8855339957745355E-3</v>
      </c>
    </row>
    <row r="265" spans="1:11" ht="22.5">
      <c r="A265" s="56" t="s">
        <v>627</v>
      </c>
      <c r="B265" s="56" t="s">
        <v>280</v>
      </c>
      <c r="C265" s="57" t="s">
        <v>14</v>
      </c>
      <c r="D265" s="57" t="s">
        <v>285</v>
      </c>
      <c r="E265" s="56" t="s">
        <v>46</v>
      </c>
      <c r="F265" s="56">
        <v>300</v>
      </c>
      <c r="G265" s="58">
        <v>3.71</v>
      </c>
      <c r="H265" s="58">
        <f t="shared" si="13"/>
        <v>1113</v>
      </c>
      <c r="I265" s="59">
        <f t="shared" si="14"/>
        <v>4.6159819999999998</v>
      </c>
      <c r="J265" s="60">
        <f t="shared" si="15"/>
        <v>1384.7945999999999</v>
      </c>
      <c r="K265" s="61">
        <f t="shared" si="12"/>
        <v>1.8855339957745355E-3</v>
      </c>
    </row>
    <row r="266" spans="1:11" ht="33.75">
      <c r="A266" s="56" t="s">
        <v>628</v>
      </c>
      <c r="B266" s="56" t="s">
        <v>280</v>
      </c>
      <c r="C266" s="57" t="s">
        <v>14</v>
      </c>
      <c r="D266" s="57" t="s">
        <v>287</v>
      </c>
      <c r="E266" s="56" t="s">
        <v>46</v>
      </c>
      <c r="F266" s="56">
        <v>300</v>
      </c>
      <c r="G266" s="58">
        <v>3.71</v>
      </c>
      <c r="H266" s="58">
        <f t="shared" si="13"/>
        <v>1113</v>
      </c>
      <c r="I266" s="59">
        <f t="shared" si="14"/>
        <v>4.6159819999999998</v>
      </c>
      <c r="J266" s="60">
        <f t="shared" si="15"/>
        <v>1384.7945999999999</v>
      </c>
      <c r="K266" s="61">
        <f t="shared" ref="K266:K329" si="16">J266/$H$572</f>
        <v>1.8855339957745355E-3</v>
      </c>
    </row>
    <row r="267" spans="1:11" ht="33.75">
      <c r="A267" s="56" t="s">
        <v>629</v>
      </c>
      <c r="B267" s="56" t="s">
        <v>289</v>
      </c>
      <c r="C267" s="57" t="s">
        <v>14</v>
      </c>
      <c r="D267" s="57" t="s">
        <v>290</v>
      </c>
      <c r="E267" s="56" t="s">
        <v>46</v>
      </c>
      <c r="F267" s="56">
        <v>200</v>
      </c>
      <c r="G267" s="58">
        <v>2.54</v>
      </c>
      <c r="H267" s="58">
        <f t="shared" ref="H267:H330" si="17">G267*F267</f>
        <v>508</v>
      </c>
      <c r="I267" s="59">
        <f t="shared" ref="I267:I330" si="18">G267*$K$6+G267</f>
        <v>3.1602680000000003</v>
      </c>
      <c r="J267" s="60">
        <f t="shared" ref="J267:J330" si="19">I267*F267</f>
        <v>632.05360000000007</v>
      </c>
      <c r="K267" s="61">
        <f t="shared" si="16"/>
        <v>8.6060311756825183E-4</v>
      </c>
    </row>
    <row r="268" spans="1:11" ht="22.5">
      <c r="A268" s="56" t="s">
        <v>630</v>
      </c>
      <c r="B268" s="56" t="s">
        <v>631</v>
      </c>
      <c r="C268" s="57" t="s">
        <v>14</v>
      </c>
      <c r="D268" s="57" t="s">
        <v>632</v>
      </c>
      <c r="E268" s="56" t="s">
        <v>46</v>
      </c>
      <c r="F268" s="56">
        <v>100</v>
      </c>
      <c r="G268" s="58">
        <v>6.08</v>
      </c>
      <c r="H268" s="58">
        <f t="shared" si="17"/>
        <v>608</v>
      </c>
      <c r="I268" s="59">
        <f t="shared" si="18"/>
        <v>7.5647359999999999</v>
      </c>
      <c r="J268" s="60">
        <f t="shared" si="19"/>
        <v>756.47360000000003</v>
      </c>
      <c r="K268" s="61">
        <f t="shared" si="16"/>
        <v>1.0300131800816872E-3</v>
      </c>
    </row>
    <row r="269" spans="1:11" ht="22.5">
      <c r="A269" s="56" t="s">
        <v>633</v>
      </c>
      <c r="B269" s="56" t="s">
        <v>631</v>
      </c>
      <c r="C269" s="57" t="s">
        <v>14</v>
      </c>
      <c r="D269" s="57" t="s">
        <v>634</v>
      </c>
      <c r="E269" s="56" t="s">
        <v>46</v>
      </c>
      <c r="F269" s="56">
        <v>100</v>
      </c>
      <c r="G269" s="58">
        <v>6.08</v>
      </c>
      <c r="H269" s="58">
        <f t="shared" si="17"/>
        <v>608</v>
      </c>
      <c r="I269" s="59">
        <f t="shared" si="18"/>
        <v>7.5647359999999999</v>
      </c>
      <c r="J269" s="60">
        <f t="shared" si="19"/>
        <v>756.47360000000003</v>
      </c>
      <c r="K269" s="61">
        <f t="shared" si="16"/>
        <v>1.0300131800816872E-3</v>
      </c>
    </row>
    <row r="270" spans="1:11" ht="22.5">
      <c r="A270" s="56" t="s">
        <v>635</v>
      </c>
      <c r="B270" s="56" t="s">
        <v>292</v>
      </c>
      <c r="C270" s="57" t="s">
        <v>14</v>
      </c>
      <c r="D270" s="57" t="s">
        <v>636</v>
      </c>
      <c r="E270" s="56" t="s">
        <v>46</v>
      </c>
      <c r="F270" s="56">
        <v>100</v>
      </c>
      <c r="G270" s="58">
        <v>8.32</v>
      </c>
      <c r="H270" s="58">
        <f t="shared" si="17"/>
        <v>832</v>
      </c>
      <c r="I270" s="59">
        <f t="shared" si="18"/>
        <v>10.351744</v>
      </c>
      <c r="J270" s="60">
        <f t="shared" si="19"/>
        <v>1035.1744000000001</v>
      </c>
      <c r="K270" s="61">
        <f t="shared" si="16"/>
        <v>1.4094917201117824E-3</v>
      </c>
    </row>
    <row r="271" spans="1:11" ht="22.5">
      <c r="A271" s="56" t="s">
        <v>637</v>
      </c>
      <c r="B271" s="56" t="s">
        <v>292</v>
      </c>
      <c r="C271" s="57" t="s">
        <v>14</v>
      </c>
      <c r="D271" s="57" t="s">
        <v>638</v>
      </c>
      <c r="E271" s="56" t="s">
        <v>46</v>
      </c>
      <c r="F271" s="56">
        <v>100</v>
      </c>
      <c r="G271" s="58">
        <v>8.32</v>
      </c>
      <c r="H271" s="58">
        <f t="shared" si="17"/>
        <v>832</v>
      </c>
      <c r="I271" s="59">
        <f t="shared" si="18"/>
        <v>10.351744</v>
      </c>
      <c r="J271" s="60">
        <f t="shared" si="19"/>
        <v>1035.1744000000001</v>
      </c>
      <c r="K271" s="61">
        <f t="shared" si="16"/>
        <v>1.4094917201117824E-3</v>
      </c>
    </row>
    <row r="272" spans="1:11" ht="22.5">
      <c r="A272" s="56" t="s">
        <v>639</v>
      </c>
      <c r="B272" s="56" t="s">
        <v>292</v>
      </c>
      <c r="C272" s="57" t="s">
        <v>14</v>
      </c>
      <c r="D272" s="57" t="s">
        <v>295</v>
      </c>
      <c r="E272" s="56" t="s">
        <v>46</v>
      </c>
      <c r="F272" s="56">
        <v>100</v>
      </c>
      <c r="G272" s="58">
        <v>8.32</v>
      </c>
      <c r="H272" s="58">
        <f t="shared" si="17"/>
        <v>832</v>
      </c>
      <c r="I272" s="59">
        <f t="shared" si="18"/>
        <v>10.351744</v>
      </c>
      <c r="J272" s="60">
        <f t="shared" si="19"/>
        <v>1035.1744000000001</v>
      </c>
      <c r="K272" s="61">
        <f t="shared" si="16"/>
        <v>1.4094917201117824E-3</v>
      </c>
    </row>
    <row r="273" spans="1:11" ht="22.5">
      <c r="A273" s="56" t="s">
        <v>640</v>
      </c>
      <c r="B273" s="56" t="s">
        <v>641</v>
      </c>
      <c r="C273" s="57" t="s">
        <v>14</v>
      </c>
      <c r="D273" s="57" t="s">
        <v>642</v>
      </c>
      <c r="E273" s="56" t="s">
        <v>46</v>
      </c>
      <c r="F273" s="56">
        <v>100</v>
      </c>
      <c r="G273" s="58">
        <v>13.74</v>
      </c>
      <c r="H273" s="58">
        <f t="shared" si="17"/>
        <v>1374</v>
      </c>
      <c r="I273" s="59">
        <f t="shared" si="18"/>
        <v>17.095307999999999</v>
      </c>
      <c r="J273" s="60">
        <f t="shared" si="19"/>
        <v>1709.5308</v>
      </c>
      <c r="K273" s="61">
        <f t="shared" si="16"/>
        <v>2.327694258934602E-3</v>
      </c>
    </row>
    <row r="274" spans="1:11" ht="22.5">
      <c r="A274" s="56" t="s">
        <v>643</v>
      </c>
      <c r="B274" s="56" t="s">
        <v>641</v>
      </c>
      <c r="C274" s="57" t="s">
        <v>14</v>
      </c>
      <c r="D274" s="57" t="s">
        <v>644</v>
      </c>
      <c r="E274" s="56" t="s">
        <v>46</v>
      </c>
      <c r="F274" s="56">
        <v>100</v>
      </c>
      <c r="G274" s="58">
        <v>13.74</v>
      </c>
      <c r="H274" s="58">
        <f t="shared" si="17"/>
        <v>1374</v>
      </c>
      <c r="I274" s="59">
        <f t="shared" si="18"/>
        <v>17.095307999999999</v>
      </c>
      <c r="J274" s="60">
        <f t="shared" si="19"/>
        <v>1709.5308</v>
      </c>
      <c r="K274" s="61">
        <f t="shared" si="16"/>
        <v>2.327694258934602E-3</v>
      </c>
    </row>
    <row r="275" spans="1:11" ht="22.5">
      <c r="A275" s="56" t="s">
        <v>645</v>
      </c>
      <c r="B275" s="56" t="s">
        <v>641</v>
      </c>
      <c r="C275" s="57" t="s">
        <v>14</v>
      </c>
      <c r="D275" s="57" t="s">
        <v>646</v>
      </c>
      <c r="E275" s="56" t="s">
        <v>46</v>
      </c>
      <c r="F275" s="56">
        <v>100</v>
      </c>
      <c r="G275" s="58">
        <v>13.74</v>
      </c>
      <c r="H275" s="58">
        <f t="shared" si="17"/>
        <v>1374</v>
      </c>
      <c r="I275" s="59">
        <f t="shared" si="18"/>
        <v>17.095307999999999</v>
      </c>
      <c r="J275" s="60">
        <f t="shared" si="19"/>
        <v>1709.5308</v>
      </c>
      <c r="K275" s="61">
        <f t="shared" si="16"/>
        <v>2.327694258934602E-3</v>
      </c>
    </row>
    <row r="276" spans="1:11" ht="22.5">
      <c r="A276" s="56" t="s">
        <v>647</v>
      </c>
      <c r="B276" s="56" t="s">
        <v>648</v>
      </c>
      <c r="C276" s="57" t="s">
        <v>14</v>
      </c>
      <c r="D276" s="57" t="s">
        <v>649</v>
      </c>
      <c r="E276" s="56" t="s">
        <v>46</v>
      </c>
      <c r="F276" s="56">
        <v>120</v>
      </c>
      <c r="G276" s="58">
        <v>48.6</v>
      </c>
      <c r="H276" s="58">
        <f t="shared" si="17"/>
        <v>5832</v>
      </c>
      <c r="I276" s="59">
        <f t="shared" si="18"/>
        <v>60.468119999999999</v>
      </c>
      <c r="J276" s="60">
        <f t="shared" si="19"/>
        <v>7256.1743999999999</v>
      </c>
      <c r="K276" s="61">
        <f t="shared" si="16"/>
        <v>9.8799948457835504E-3</v>
      </c>
    </row>
    <row r="277" spans="1:11" ht="22.5">
      <c r="A277" s="56" t="s">
        <v>650</v>
      </c>
      <c r="B277" s="56" t="s">
        <v>648</v>
      </c>
      <c r="C277" s="57" t="s">
        <v>14</v>
      </c>
      <c r="D277" s="57" t="s">
        <v>651</v>
      </c>
      <c r="E277" s="56" t="s">
        <v>46</v>
      </c>
      <c r="F277" s="56">
        <v>40</v>
      </c>
      <c r="G277" s="58">
        <v>48.6</v>
      </c>
      <c r="H277" s="58">
        <f t="shared" si="17"/>
        <v>1944</v>
      </c>
      <c r="I277" s="59">
        <f t="shared" si="18"/>
        <v>60.468119999999999</v>
      </c>
      <c r="J277" s="60">
        <f t="shared" si="19"/>
        <v>2418.7248</v>
      </c>
      <c r="K277" s="61">
        <f t="shared" si="16"/>
        <v>3.2933316152611836E-3</v>
      </c>
    </row>
    <row r="278" spans="1:11" ht="22.5">
      <c r="A278" s="56" t="s">
        <v>652</v>
      </c>
      <c r="B278" s="56" t="s">
        <v>648</v>
      </c>
      <c r="C278" s="57" t="s">
        <v>14</v>
      </c>
      <c r="D278" s="57" t="s">
        <v>653</v>
      </c>
      <c r="E278" s="56" t="s">
        <v>46</v>
      </c>
      <c r="F278" s="56">
        <v>40</v>
      </c>
      <c r="G278" s="58">
        <v>48.6</v>
      </c>
      <c r="H278" s="58">
        <f t="shared" si="17"/>
        <v>1944</v>
      </c>
      <c r="I278" s="59">
        <f t="shared" si="18"/>
        <v>60.468119999999999</v>
      </c>
      <c r="J278" s="60">
        <f t="shared" si="19"/>
        <v>2418.7248</v>
      </c>
      <c r="K278" s="61">
        <f t="shared" si="16"/>
        <v>3.2933316152611836E-3</v>
      </c>
    </row>
    <row r="279" spans="1:11">
      <c r="A279" s="65" t="s">
        <v>654</v>
      </c>
      <c r="B279" s="65"/>
      <c r="C279" s="66"/>
      <c r="D279" s="66" t="s">
        <v>655</v>
      </c>
      <c r="E279" s="66"/>
      <c r="F279" s="65"/>
      <c r="G279" s="66"/>
      <c r="H279" s="62"/>
      <c r="I279" s="63"/>
      <c r="J279" s="64">
        <f>J280+J281</f>
        <v>6041.8974100000005</v>
      </c>
      <c r="K279" s="55">
        <f t="shared" si="16"/>
        <v>8.2266373406836794E-3</v>
      </c>
    </row>
    <row r="280" spans="1:11" ht="22.5">
      <c r="A280" s="56" t="s">
        <v>656</v>
      </c>
      <c r="B280" s="56" t="s">
        <v>657</v>
      </c>
      <c r="C280" s="57" t="s">
        <v>260</v>
      </c>
      <c r="D280" s="57" t="s">
        <v>658</v>
      </c>
      <c r="E280" s="56" t="s">
        <v>30</v>
      </c>
      <c r="F280" s="56">
        <v>22</v>
      </c>
      <c r="G280" s="58">
        <v>152.08000000000001</v>
      </c>
      <c r="H280" s="58">
        <f t="shared" si="17"/>
        <v>3345.76</v>
      </c>
      <c r="I280" s="59">
        <f t="shared" si="18"/>
        <v>189.21793600000001</v>
      </c>
      <c r="J280" s="60">
        <f t="shared" si="19"/>
        <v>4162.7945920000002</v>
      </c>
      <c r="K280" s="61">
        <f t="shared" si="16"/>
        <v>5.6680541075495158E-3</v>
      </c>
    </row>
    <row r="281" spans="1:11">
      <c r="A281" s="56" t="s">
        <v>659</v>
      </c>
      <c r="B281" s="56" t="s">
        <v>660</v>
      </c>
      <c r="C281" s="57" t="s">
        <v>234</v>
      </c>
      <c r="D281" s="57" t="s">
        <v>661</v>
      </c>
      <c r="E281" s="56" t="s">
        <v>114</v>
      </c>
      <c r="F281" s="56">
        <v>3</v>
      </c>
      <c r="G281" s="58">
        <v>503.43</v>
      </c>
      <c r="H281" s="58">
        <f t="shared" si="17"/>
        <v>1510.29</v>
      </c>
      <c r="I281" s="59">
        <f t="shared" si="18"/>
        <v>626.36760600000002</v>
      </c>
      <c r="J281" s="60">
        <f t="shared" si="19"/>
        <v>1879.1028180000001</v>
      </c>
      <c r="K281" s="61">
        <f t="shared" si="16"/>
        <v>2.5585832331341631E-3</v>
      </c>
    </row>
    <row r="282" spans="1:11">
      <c r="A282" s="65" t="s">
        <v>662</v>
      </c>
      <c r="B282" s="65"/>
      <c r="C282" s="66"/>
      <c r="D282" s="66" t="s">
        <v>663</v>
      </c>
      <c r="E282" s="66"/>
      <c r="F282" s="65"/>
      <c r="G282" s="66"/>
      <c r="H282" s="62"/>
      <c r="I282" s="63"/>
      <c r="J282" s="64">
        <f>SUM(J283:J292)</f>
        <v>11106.662349999999</v>
      </c>
      <c r="K282" s="55">
        <f t="shared" si="16"/>
        <v>1.512281275541809E-2</v>
      </c>
    </row>
    <row r="283" spans="1:11">
      <c r="A283" s="56" t="s">
        <v>664</v>
      </c>
      <c r="B283" s="56" t="s">
        <v>665</v>
      </c>
      <c r="C283" s="57" t="s">
        <v>234</v>
      </c>
      <c r="D283" s="57" t="s">
        <v>666</v>
      </c>
      <c r="E283" s="56" t="s">
        <v>114</v>
      </c>
      <c r="F283" s="56">
        <v>1</v>
      </c>
      <c r="G283" s="58">
        <v>5773.04</v>
      </c>
      <c r="H283" s="58">
        <f t="shared" si="17"/>
        <v>5773.04</v>
      </c>
      <c r="I283" s="59">
        <f t="shared" si="18"/>
        <v>7182.8163679999998</v>
      </c>
      <c r="J283" s="60">
        <f t="shared" si="19"/>
        <v>7182.8163679999998</v>
      </c>
      <c r="K283" s="61">
        <f t="shared" si="16"/>
        <v>9.78011067292563E-3</v>
      </c>
    </row>
    <row r="284" spans="1:11">
      <c r="A284" s="56" t="s">
        <v>667</v>
      </c>
      <c r="B284" s="56" t="s">
        <v>316</v>
      </c>
      <c r="C284" s="57" t="s">
        <v>74</v>
      </c>
      <c r="D284" s="57" t="s">
        <v>317</v>
      </c>
      <c r="E284" s="56" t="s">
        <v>30</v>
      </c>
      <c r="F284" s="56">
        <v>4</v>
      </c>
      <c r="G284" s="58">
        <v>108.57</v>
      </c>
      <c r="H284" s="58">
        <f t="shared" si="17"/>
        <v>434.28</v>
      </c>
      <c r="I284" s="59">
        <f t="shared" si="18"/>
        <v>135.08279399999998</v>
      </c>
      <c r="J284" s="60">
        <f t="shared" si="19"/>
        <v>540.33117599999991</v>
      </c>
      <c r="K284" s="61">
        <f t="shared" si="16"/>
        <v>7.3571401948334706E-4</v>
      </c>
    </row>
    <row r="285" spans="1:11">
      <c r="A285" s="56" t="s">
        <v>668</v>
      </c>
      <c r="B285" s="56" t="s">
        <v>319</v>
      </c>
      <c r="C285" s="57" t="s">
        <v>234</v>
      </c>
      <c r="D285" s="57" t="s">
        <v>320</v>
      </c>
      <c r="E285" s="56" t="s">
        <v>114</v>
      </c>
      <c r="F285" s="56">
        <v>1</v>
      </c>
      <c r="G285" s="58">
        <v>280.87</v>
      </c>
      <c r="H285" s="58">
        <f t="shared" si="17"/>
        <v>280.87</v>
      </c>
      <c r="I285" s="59">
        <f t="shared" si="18"/>
        <v>349.45845400000002</v>
      </c>
      <c r="J285" s="60">
        <f t="shared" si="19"/>
        <v>349.45845400000002</v>
      </c>
      <c r="K285" s="61">
        <f t="shared" si="16"/>
        <v>4.7582204258148596E-4</v>
      </c>
    </row>
    <row r="286" spans="1:11">
      <c r="A286" s="56" t="s">
        <v>669</v>
      </c>
      <c r="B286" s="56" t="s">
        <v>670</v>
      </c>
      <c r="C286" s="57" t="s">
        <v>234</v>
      </c>
      <c r="D286" s="57" t="s">
        <v>671</v>
      </c>
      <c r="E286" s="56" t="s">
        <v>114</v>
      </c>
      <c r="F286" s="56">
        <v>1</v>
      </c>
      <c r="G286" s="58">
        <v>1422.78</v>
      </c>
      <c r="H286" s="58">
        <f t="shared" si="17"/>
        <v>1422.78</v>
      </c>
      <c r="I286" s="59">
        <f t="shared" si="18"/>
        <v>1770.222876</v>
      </c>
      <c r="J286" s="60">
        <f t="shared" si="19"/>
        <v>1770.222876</v>
      </c>
      <c r="K286" s="61">
        <f t="shared" si="16"/>
        <v>2.4103324874286559E-3</v>
      </c>
    </row>
    <row r="287" spans="1:11" ht="22.5">
      <c r="A287" s="56" t="s">
        <v>672</v>
      </c>
      <c r="B287" s="56" t="s">
        <v>673</v>
      </c>
      <c r="C287" s="57" t="s">
        <v>24</v>
      </c>
      <c r="D287" s="57" t="s">
        <v>674</v>
      </c>
      <c r="E287" s="56" t="s">
        <v>30</v>
      </c>
      <c r="F287" s="56">
        <v>2</v>
      </c>
      <c r="G287" s="58">
        <v>303.17</v>
      </c>
      <c r="H287" s="58">
        <f t="shared" si="17"/>
        <v>606.34</v>
      </c>
      <c r="I287" s="59">
        <f t="shared" si="18"/>
        <v>377.204114</v>
      </c>
      <c r="J287" s="60">
        <f t="shared" si="19"/>
        <v>754.40822800000001</v>
      </c>
      <c r="K287" s="61">
        <f t="shared" si="16"/>
        <v>1.027200973043964E-3</v>
      </c>
    </row>
    <row r="288" spans="1:11" ht="22.5">
      <c r="A288" s="56" t="s">
        <v>675</v>
      </c>
      <c r="B288" s="56" t="s">
        <v>676</v>
      </c>
      <c r="C288" s="57" t="s">
        <v>24</v>
      </c>
      <c r="D288" s="57" t="s">
        <v>677</v>
      </c>
      <c r="E288" s="56" t="s">
        <v>30</v>
      </c>
      <c r="F288" s="56">
        <v>1</v>
      </c>
      <c r="G288" s="58">
        <v>46.92</v>
      </c>
      <c r="H288" s="58">
        <f t="shared" si="17"/>
        <v>46.92</v>
      </c>
      <c r="I288" s="59">
        <f t="shared" si="18"/>
        <v>58.377864000000002</v>
      </c>
      <c r="J288" s="60">
        <f t="shared" si="19"/>
        <v>58.377864000000002</v>
      </c>
      <c r="K288" s="61">
        <f t="shared" si="16"/>
        <v>7.9487201331303876E-5</v>
      </c>
    </row>
    <row r="289" spans="1:11" ht="22.5">
      <c r="A289" s="56" t="s">
        <v>678</v>
      </c>
      <c r="B289" s="56" t="s">
        <v>679</v>
      </c>
      <c r="C289" s="57" t="s">
        <v>24</v>
      </c>
      <c r="D289" s="57" t="s">
        <v>680</v>
      </c>
      <c r="E289" s="56" t="s">
        <v>30</v>
      </c>
      <c r="F289" s="56">
        <v>2</v>
      </c>
      <c r="G289" s="58">
        <v>46.92</v>
      </c>
      <c r="H289" s="58">
        <f t="shared" si="17"/>
        <v>93.84</v>
      </c>
      <c r="I289" s="59">
        <f t="shared" si="18"/>
        <v>58.377864000000002</v>
      </c>
      <c r="J289" s="60">
        <f t="shared" si="19"/>
        <v>116.755728</v>
      </c>
      <c r="K289" s="61">
        <f t="shared" si="16"/>
        <v>1.5897440266260775E-4</v>
      </c>
    </row>
    <row r="290" spans="1:11" ht="22.5">
      <c r="A290" s="56" t="s">
        <v>681</v>
      </c>
      <c r="B290" s="56" t="s">
        <v>682</v>
      </c>
      <c r="C290" s="57" t="s">
        <v>24</v>
      </c>
      <c r="D290" s="57" t="s">
        <v>683</v>
      </c>
      <c r="E290" s="56" t="s">
        <v>30</v>
      </c>
      <c r="F290" s="56">
        <v>1</v>
      </c>
      <c r="G290" s="58">
        <v>25.68</v>
      </c>
      <c r="H290" s="58">
        <f t="shared" si="17"/>
        <v>25.68</v>
      </c>
      <c r="I290" s="59">
        <f t="shared" si="18"/>
        <v>31.951056000000001</v>
      </c>
      <c r="J290" s="60">
        <f t="shared" si="19"/>
        <v>31.951056000000001</v>
      </c>
      <c r="K290" s="61">
        <f t="shared" si="16"/>
        <v>4.3504504053450206E-5</v>
      </c>
    </row>
    <row r="291" spans="1:11" ht="22.5">
      <c r="A291" s="56" t="s">
        <v>684</v>
      </c>
      <c r="B291" s="56" t="s">
        <v>685</v>
      </c>
      <c r="C291" s="57" t="s">
        <v>24</v>
      </c>
      <c r="D291" s="57" t="s">
        <v>686</v>
      </c>
      <c r="E291" s="56" t="s">
        <v>30</v>
      </c>
      <c r="F291" s="56">
        <v>1</v>
      </c>
      <c r="G291" s="58">
        <v>20.25</v>
      </c>
      <c r="H291" s="58">
        <f t="shared" si="17"/>
        <v>20.25</v>
      </c>
      <c r="I291" s="59">
        <f t="shared" si="18"/>
        <v>25.195050000000002</v>
      </c>
      <c r="J291" s="60">
        <f t="shared" si="19"/>
        <v>25.195050000000002</v>
      </c>
      <c r="K291" s="61">
        <f t="shared" si="16"/>
        <v>3.4305537658970667E-5</v>
      </c>
    </row>
    <row r="292" spans="1:11" ht="22.5">
      <c r="A292" s="56" t="s">
        <v>687</v>
      </c>
      <c r="B292" s="56" t="s">
        <v>328</v>
      </c>
      <c r="C292" s="57" t="s">
        <v>24</v>
      </c>
      <c r="D292" s="57" t="s">
        <v>329</v>
      </c>
      <c r="E292" s="56" t="s">
        <v>30</v>
      </c>
      <c r="F292" s="56">
        <v>11</v>
      </c>
      <c r="G292" s="58">
        <v>20.25</v>
      </c>
      <c r="H292" s="58">
        <f t="shared" si="17"/>
        <v>222.75</v>
      </c>
      <c r="I292" s="59">
        <f t="shared" si="18"/>
        <v>25.195050000000002</v>
      </c>
      <c r="J292" s="60">
        <f t="shared" si="19"/>
        <v>277.14555000000001</v>
      </c>
      <c r="K292" s="61">
        <f t="shared" si="16"/>
        <v>3.7736091424867734E-4</v>
      </c>
    </row>
    <row r="293" spans="1:11">
      <c r="A293" s="65" t="s">
        <v>688</v>
      </c>
      <c r="B293" s="65"/>
      <c r="C293" s="66"/>
      <c r="D293" s="66" t="s">
        <v>331</v>
      </c>
      <c r="E293" s="66"/>
      <c r="F293" s="65"/>
      <c r="G293" s="66"/>
      <c r="H293" s="62"/>
      <c r="I293" s="63"/>
      <c r="J293" s="64">
        <f>SUM(J294:J302)</f>
        <v>6401.5831880000005</v>
      </c>
      <c r="K293" s="55">
        <f t="shared" si="16"/>
        <v>8.7163848904037687E-3</v>
      </c>
    </row>
    <row r="294" spans="1:11" ht="33.75">
      <c r="A294" s="56" t="s">
        <v>689</v>
      </c>
      <c r="B294" s="56" t="s">
        <v>690</v>
      </c>
      <c r="C294" s="57" t="s">
        <v>14</v>
      </c>
      <c r="D294" s="57" t="s">
        <v>691</v>
      </c>
      <c r="E294" s="56" t="s">
        <v>114</v>
      </c>
      <c r="F294" s="56">
        <v>12</v>
      </c>
      <c r="G294" s="58">
        <v>161.77000000000001</v>
      </c>
      <c r="H294" s="58">
        <f t="shared" si="17"/>
        <v>1941.2400000000002</v>
      </c>
      <c r="I294" s="59">
        <f t="shared" si="18"/>
        <v>201.27423400000001</v>
      </c>
      <c r="J294" s="60">
        <f t="shared" si="19"/>
        <v>2415.2908080000002</v>
      </c>
      <c r="K294" s="61">
        <f t="shared" si="16"/>
        <v>3.2886558975358132E-3</v>
      </c>
    </row>
    <row r="295" spans="1:11" ht="33.75">
      <c r="A295" s="56" t="s">
        <v>692</v>
      </c>
      <c r="B295" s="56" t="s">
        <v>333</v>
      </c>
      <c r="C295" s="57" t="s">
        <v>14</v>
      </c>
      <c r="D295" s="57" t="s">
        <v>693</v>
      </c>
      <c r="E295" s="56" t="s">
        <v>114</v>
      </c>
      <c r="F295" s="56">
        <v>12</v>
      </c>
      <c r="G295" s="58">
        <v>163.89</v>
      </c>
      <c r="H295" s="58">
        <f t="shared" si="17"/>
        <v>1966.6799999999998</v>
      </c>
      <c r="I295" s="59">
        <f t="shared" si="18"/>
        <v>203.91193799999999</v>
      </c>
      <c r="J295" s="60">
        <f t="shared" si="19"/>
        <v>2446.943256</v>
      </c>
      <c r="K295" s="61">
        <f t="shared" si="16"/>
        <v>3.3317538174392307E-3</v>
      </c>
    </row>
    <row r="296" spans="1:11" ht="33.75">
      <c r="A296" s="56" t="s">
        <v>694</v>
      </c>
      <c r="B296" s="56" t="s">
        <v>333</v>
      </c>
      <c r="C296" s="57" t="s">
        <v>14</v>
      </c>
      <c r="D296" s="57" t="s">
        <v>695</v>
      </c>
      <c r="E296" s="56" t="s">
        <v>114</v>
      </c>
      <c r="F296" s="56">
        <v>2</v>
      </c>
      <c r="G296" s="58">
        <v>163.89</v>
      </c>
      <c r="H296" s="58">
        <f t="shared" si="17"/>
        <v>327.78</v>
      </c>
      <c r="I296" s="59">
        <f t="shared" si="18"/>
        <v>203.91193799999999</v>
      </c>
      <c r="J296" s="60">
        <f t="shared" si="19"/>
        <v>407.82387599999998</v>
      </c>
      <c r="K296" s="61">
        <f t="shared" si="16"/>
        <v>5.5529230290653848E-4</v>
      </c>
    </row>
    <row r="297" spans="1:11" ht="33.75">
      <c r="A297" s="56" t="s">
        <v>696</v>
      </c>
      <c r="B297" s="56" t="s">
        <v>690</v>
      </c>
      <c r="C297" s="57" t="s">
        <v>14</v>
      </c>
      <c r="D297" s="57" t="s">
        <v>697</v>
      </c>
      <c r="E297" s="56" t="s">
        <v>114</v>
      </c>
      <c r="F297" s="56">
        <v>4</v>
      </c>
      <c r="G297" s="58">
        <v>161.77000000000001</v>
      </c>
      <c r="H297" s="58">
        <f t="shared" si="17"/>
        <v>647.08000000000004</v>
      </c>
      <c r="I297" s="59">
        <f t="shared" si="18"/>
        <v>201.27423400000001</v>
      </c>
      <c r="J297" s="60">
        <f t="shared" si="19"/>
        <v>805.09693600000003</v>
      </c>
      <c r="K297" s="61">
        <f t="shared" si="16"/>
        <v>1.0962186325119377E-3</v>
      </c>
    </row>
    <row r="298" spans="1:11" ht="22.5">
      <c r="A298" s="56" t="s">
        <v>698</v>
      </c>
      <c r="B298" s="56" t="s">
        <v>699</v>
      </c>
      <c r="C298" s="57" t="s">
        <v>24</v>
      </c>
      <c r="D298" s="57" t="s">
        <v>700</v>
      </c>
      <c r="E298" s="56" t="s">
        <v>30</v>
      </c>
      <c r="F298" s="56">
        <v>7</v>
      </c>
      <c r="G298" s="58">
        <v>8.8699999999999992</v>
      </c>
      <c r="H298" s="58">
        <f t="shared" si="17"/>
        <v>62.089999999999996</v>
      </c>
      <c r="I298" s="59">
        <f t="shared" si="18"/>
        <v>11.036054</v>
      </c>
      <c r="J298" s="60">
        <f t="shared" si="19"/>
        <v>77.252377999999993</v>
      </c>
      <c r="K298" s="61">
        <f t="shared" si="16"/>
        <v>1.0518670781459202E-4</v>
      </c>
    </row>
    <row r="299" spans="1:11" ht="22.5">
      <c r="A299" s="56" t="s">
        <v>701</v>
      </c>
      <c r="B299" s="56" t="s">
        <v>336</v>
      </c>
      <c r="C299" s="57" t="s">
        <v>14</v>
      </c>
      <c r="D299" s="57" t="s">
        <v>702</v>
      </c>
      <c r="E299" s="56" t="s">
        <v>114</v>
      </c>
      <c r="F299" s="56">
        <v>3</v>
      </c>
      <c r="G299" s="58">
        <v>22.89</v>
      </c>
      <c r="H299" s="58">
        <f t="shared" si="17"/>
        <v>68.67</v>
      </c>
      <c r="I299" s="59">
        <f t="shared" si="18"/>
        <v>28.479738000000001</v>
      </c>
      <c r="J299" s="60">
        <f t="shared" si="19"/>
        <v>85.439214000000007</v>
      </c>
      <c r="K299" s="61">
        <f t="shared" si="16"/>
        <v>1.1633388992797608E-4</v>
      </c>
    </row>
    <row r="300" spans="1:11" ht="22.5">
      <c r="A300" s="56" t="s">
        <v>703</v>
      </c>
      <c r="B300" s="56" t="s">
        <v>704</v>
      </c>
      <c r="C300" s="57" t="s">
        <v>14</v>
      </c>
      <c r="D300" s="57" t="s">
        <v>705</v>
      </c>
      <c r="E300" s="56" t="s">
        <v>114</v>
      </c>
      <c r="F300" s="56">
        <v>1</v>
      </c>
      <c r="G300" s="58">
        <v>36.270000000000003</v>
      </c>
      <c r="H300" s="58">
        <f t="shared" si="17"/>
        <v>36.270000000000003</v>
      </c>
      <c r="I300" s="59">
        <f t="shared" si="18"/>
        <v>45.127134000000005</v>
      </c>
      <c r="J300" s="60">
        <f t="shared" si="19"/>
        <v>45.127134000000005</v>
      </c>
      <c r="K300" s="61">
        <f t="shared" si="16"/>
        <v>6.1445029673623021E-5</v>
      </c>
    </row>
    <row r="301" spans="1:11" ht="22.5">
      <c r="A301" s="56" t="s">
        <v>706</v>
      </c>
      <c r="B301" s="56" t="s">
        <v>707</v>
      </c>
      <c r="C301" s="57" t="s">
        <v>14</v>
      </c>
      <c r="D301" s="57" t="s">
        <v>708</v>
      </c>
      <c r="E301" s="56" t="s">
        <v>114</v>
      </c>
      <c r="F301" s="56">
        <v>1</v>
      </c>
      <c r="G301" s="58">
        <v>49.65</v>
      </c>
      <c r="H301" s="58">
        <f t="shared" si="17"/>
        <v>49.65</v>
      </c>
      <c r="I301" s="59">
        <f t="shared" si="18"/>
        <v>61.774529999999999</v>
      </c>
      <c r="J301" s="60">
        <f t="shared" si="19"/>
        <v>61.774529999999999</v>
      </c>
      <c r="K301" s="61">
        <f t="shared" si="16"/>
        <v>8.4112096037920655E-5</v>
      </c>
    </row>
    <row r="302" spans="1:11" ht="56.25">
      <c r="A302" s="56" t="s">
        <v>709</v>
      </c>
      <c r="B302" s="56" t="s">
        <v>710</v>
      </c>
      <c r="C302" s="57" t="s">
        <v>24</v>
      </c>
      <c r="D302" s="57" t="s">
        <v>711</v>
      </c>
      <c r="E302" s="56" t="s">
        <v>30</v>
      </c>
      <c r="F302" s="56">
        <v>1</v>
      </c>
      <c r="G302" s="58">
        <v>45.68</v>
      </c>
      <c r="H302" s="58">
        <f t="shared" si="17"/>
        <v>45.68</v>
      </c>
      <c r="I302" s="59">
        <f t="shared" si="18"/>
        <v>56.835056000000002</v>
      </c>
      <c r="J302" s="60">
        <f t="shared" si="19"/>
        <v>56.835056000000002</v>
      </c>
      <c r="K302" s="61">
        <f t="shared" si="16"/>
        <v>7.7386516556137282E-5</v>
      </c>
    </row>
    <row r="303" spans="1:11">
      <c r="A303" s="65" t="s">
        <v>712</v>
      </c>
      <c r="B303" s="65"/>
      <c r="C303" s="66"/>
      <c r="D303" s="66" t="s">
        <v>713</v>
      </c>
      <c r="E303" s="66"/>
      <c r="F303" s="65"/>
      <c r="G303" s="66"/>
      <c r="H303" s="62"/>
      <c r="I303" s="63"/>
      <c r="J303" s="64">
        <f>J304+J324</f>
        <v>18758.143973999999</v>
      </c>
      <c r="K303" s="55">
        <f t="shared" si="16"/>
        <v>2.5541057251819328E-2</v>
      </c>
    </row>
    <row r="304" spans="1:11">
      <c r="A304" s="65" t="s">
        <v>714</v>
      </c>
      <c r="B304" s="65"/>
      <c r="C304" s="66"/>
      <c r="D304" s="66" t="s">
        <v>215</v>
      </c>
      <c r="E304" s="66"/>
      <c r="F304" s="65"/>
      <c r="G304" s="66"/>
      <c r="H304" s="62"/>
      <c r="I304" s="63"/>
      <c r="J304" s="64">
        <f>SUM(J305:J323)</f>
        <v>14614.211454</v>
      </c>
      <c r="K304" s="55">
        <f t="shared" si="16"/>
        <v>1.9898685709746851E-2</v>
      </c>
    </row>
    <row r="305" spans="1:11" ht="33.75">
      <c r="A305" s="56" t="s">
        <v>715</v>
      </c>
      <c r="B305" s="56" t="s">
        <v>716</v>
      </c>
      <c r="C305" s="57" t="s">
        <v>24</v>
      </c>
      <c r="D305" s="57" t="s">
        <v>717</v>
      </c>
      <c r="E305" s="56" t="s">
        <v>76</v>
      </c>
      <c r="F305" s="56">
        <v>33</v>
      </c>
      <c r="G305" s="58">
        <v>64.98</v>
      </c>
      <c r="H305" s="58">
        <f t="shared" si="17"/>
        <v>2144.34</v>
      </c>
      <c r="I305" s="59">
        <f t="shared" si="18"/>
        <v>80.848116000000005</v>
      </c>
      <c r="J305" s="60">
        <f t="shared" si="19"/>
        <v>2667.9878280000003</v>
      </c>
      <c r="K305" s="61">
        <f t="shared" si="16"/>
        <v>3.6327277345006006E-3</v>
      </c>
    </row>
    <row r="306" spans="1:11">
      <c r="A306" s="56" t="s">
        <v>718</v>
      </c>
      <c r="B306" s="56" t="s">
        <v>220</v>
      </c>
      <c r="C306" s="57" t="s">
        <v>74</v>
      </c>
      <c r="D306" s="57" t="s">
        <v>221</v>
      </c>
      <c r="E306" s="56" t="s">
        <v>30</v>
      </c>
      <c r="F306" s="56">
        <v>11</v>
      </c>
      <c r="G306" s="58">
        <v>12.12</v>
      </c>
      <c r="H306" s="58">
        <f t="shared" si="17"/>
        <v>133.32</v>
      </c>
      <c r="I306" s="59">
        <f t="shared" si="18"/>
        <v>15.079704</v>
      </c>
      <c r="J306" s="60">
        <f t="shared" si="19"/>
        <v>165.876744</v>
      </c>
      <c r="K306" s="61">
        <f t="shared" si="16"/>
        <v>2.2585749534291205E-4</v>
      </c>
    </row>
    <row r="307" spans="1:11">
      <c r="A307" s="56" t="s">
        <v>719</v>
      </c>
      <c r="B307" s="56" t="s">
        <v>237</v>
      </c>
      <c r="C307" s="57" t="s">
        <v>74</v>
      </c>
      <c r="D307" s="57" t="s">
        <v>238</v>
      </c>
      <c r="E307" s="56" t="s">
        <v>30</v>
      </c>
      <c r="F307" s="56">
        <v>1</v>
      </c>
      <c r="G307" s="58">
        <v>12.22</v>
      </c>
      <c r="H307" s="58">
        <f t="shared" si="17"/>
        <v>12.22</v>
      </c>
      <c r="I307" s="59">
        <f t="shared" si="18"/>
        <v>15.204124</v>
      </c>
      <c r="J307" s="60">
        <f t="shared" si="19"/>
        <v>15.204124</v>
      </c>
      <c r="K307" s="61">
        <f t="shared" si="16"/>
        <v>2.0701909639141802E-5</v>
      </c>
    </row>
    <row r="308" spans="1:11">
      <c r="A308" s="56" t="s">
        <v>720</v>
      </c>
      <c r="B308" s="56" t="s">
        <v>721</v>
      </c>
      <c r="C308" s="57" t="s">
        <v>55</v>
      </c>
      <c r="D308" s="57" t="s">
        <v>722</v>
      </c>
      <c r="E308" s="56" t="s">
        <v>114</v>
      </c>
      <c r="F308" s="56">
        <v>12</v>
      </c>
      <c r="G308" s="58">
        <v>8.56</v>
      </c>
      <c r="H308" s="58">
        <f t="shared" si="17"/>
        <v>102.72</v>
      </c>
      <c r="I308" s="59">
        <f t="shared" si="18"/>
        <v>10.650352000000002</v>
      </c>
      <c r="J308" s="60">
        <f t="shared" si="19"/>
        <v>127.80422400000002</v>
      </c>
      <c r="K308" s="61">
        <f t="shared" si="16"/>
        <v>1.7401801621380085E-4</v>
      </c>
    </row>
    <row r="309" spans="1:11">
      <c r="A309" s="56" t="s">
        <v>723</v>
      </c>
      <c r="B309" s="56" t="s">
        <v>724</v>
      </c>
      <c r="C309" s="57" t="s">
        <v>44</v>
      </c>
      <c r="D309" s="57" t="s">
        <v>725</v>
      </c>
      <c r="E309" s="56" t="s">
        <v>114</v>
      </c>
      <c r="F309" s="56">
        <v>2</v>
      </c>
      <c r="G309" s="58">
        <v>15.86</v>
      </c>
      <c r="H309" s="58">
        <f t="shared" si="17"/>
        <v>31.72</v>
      </c>
      <c r="I309" s="59">
        <f t="shared" si="18"/>
        <v>19.733011999999999</v>
      </c>
      <c r="J309" s="60">
        <f t="shared" si="19"/>
        <v>39.466023999999997</v>
      </c>
      <c r="K309" s="61">
        <f t="shared" si="16"/>
        <v>5.3736871829261699E-5</v>
      </c>
    </row>
    <row r="310" spans="1:11" ht="22.5">
      <c r="A310" s="56" t="s">
        <v>726</v>
      </c>
      <c r="B310" s="56" t="s">
        <v>727</v>
      </c>
      <c r="C310" s="57" t="s">
        <v>14</v>
      </c>
      <c r="D310" s="57" t="s">
        <v>728</v>
      </c>
      <c r="E310" s="56" t="s">
        <v>114</v>
      </c>
      <c r="F310" s="56">
        <v>14</v>
      </c>
      <c r="G310" s="58">
        <v>41.77</v>
      </c>
      <c r="H310" s="58">
        <f t="shared" si="17"/>
        <v>584.78000000000009</v>
      </c>
      <c r="I310" s="59">
        <f t="shared" si="18"/>
        <v>51.970234000000005</v>
      </c>
      <c r="J310" s="60">
        <f t="shared" si="19"/>
        <v>727.58327600000007</v>
      </c>
      <c r="K310" s="61">
        <f t="shared" si="16"/>
        <v>9.9067616356606739E-4</v>
      </c>
    </row>
    <row r="311" spans="1:11" ht="33.75">
      <c r="A311" s="56" t="s">
        <v>729</v>
      </c>
      <c r="B311" s="56" t="s">
        <v>730</v>
      </c>
      <c r="C311" s="57" t="s">
        <v>14</v>
      </c>
      <c r="D311" s="57" t="s">
        <v>731</v>
      </c>
      <c r="E311" s="56" t="s">
        <v>46</v>
      </c>
      <c r="F311" s="56">
        <v>84</v>
      </c>
      <c r="G311" s="58">
        <v>66.33</v>
      </c>
      <c r="H311" s="58">
        <f t="shared" si="17"/>
        <v>5571.72</v>
      </c>
      <c r="I311" s="59">
        <f t="shared" si="18"/>
        <v>82.527785999999992</v>
      </c>
      <c r="J311" s="60">
        <f t="shared" si="19"/>
        <v>6932.3340239999998</v>
      </c>
      <c r="K311" s="61">
        <f t="shared" si="16"/>
        <v>9.4390543350735805E-3</v>
      </c>
    </row>
    <row r="312" spans="1:11">
      <c r="A312" s="56" t="s">
        <v>732</v>
      </c>
      <c r="B312" s="56" t="s">
        <v>252</v>
      </c>
      <c r="C312" s="57" t="s">
        <v>44</v>
      </c>
      <c r="D312" s="57" t="s">
        <v>573</v>
      </c>
      <c r="E312" s="56" t="s">
        <v>30</v>
      </c>
      <c r="F312" s="56">
        <v>20</v>
      </c>
      <c r="G312" s="58">
        <v>4.9400000000000004</v>
      </c>
      <c r="H312" s="58">
        <f t="shared" si="17"/>
        <v>98.800000000000011</v>
      </c>
      <c r="I312" s="59">
        <f t="shared" si="18"/>
        <v>6.1463480000000006</v>
      </c>
      <c r="J312" s="60">
        <f t="shared" si="19"/>
        <v>122.92696000000001</v>
      </c>
      <c r="K312" s="61">
        <f t="shared" si="16"/>
        <v>1.6737714176327415E-4</v>
      </c>
    </row>
    <row r="313" spans="1:11" ht="33.75">
      <c r="A313" s="56" t="s">
        <v>733</v>
      </c>
      <c r="B313" s="56" t="s">
        <v>602</v>
      </c>
      <c r="C313" s="57" t="s">
        <v>14</v>
      </c>
      <c r="D313" s="57" t="s">
        <v>603</v>
      </c>
      <c r="E313" s="56" t="s">
        <v>114</v>
      </c>
      <c r="F313" s="56">
        <v>10</v>
      </c>
      <c r="G313" s="58">
        <v>15.94</v>
      </c>
      <c r="H313" s="58">
        <f t="shared" si="17"/>
        <v>159.4</v>
      </c>
      <c r="I313" s="59">
        <f t="shared" si="18"/>
        <v>19.832547999999999</v>
      </c>
      <c r="J313" s="60">
        <f t="shared" si="19"/>
        <v>198.32548</v>
      </c>
      <c r="K313" s="61">
        <f t="shared" si="16"/>
        <v>2.7003963964641599E-4</v>
      </c>
    </row>
    <row r="314" spans="1:11">
      <c r="A314" s="56" t="s">
        <v>734</v>
      </c>
      <c r="B314" s="56" t="s">
        <v>607</v>
      </c>
      <c r="C314" s="57" t="s">
        <v>44</v>
      </c>
      <c r="D314" s="57" t="s">
        <v>608</v>
      </c>
      <c r="E314" s="56" t="s">
        <v>46</v>
      </c>
      <c r="F314" s="56">
        <v>100</v>
      </c>
      <c r="G314" s="58">
        <v>9.77</v>
      </c>
      <c r="H314" s="58">
        <f t="shared" si="17"/>
        <v>977</v>
      </c>
      <c r="I314" s="59">
        <f t="shared" si="18"/>
        <v>12.155833999999999</v>
      </c>
      <c r="J314" s="60">
        <f t="shared" si="19"/>
        <v>1215.5834</v>
      </c>
      <c r="K314" s="61">
        <f t="shared" si="16"/>
        <v>1.6551363107562636E-3</v>
      </c>
    </row>
    <row r="315" spans="1:11">
      <c r="A315" s="56" t="s">
        <v>735</v>
      </c>
      <c r="B315" s="56" t="s">
        <v>622</v>
      </c>
      <c r="C315" s="57" t="s">
        <v>14</v>
      </c>
      <c r="D315" s="57" t="s">
        <v>623</v>
      </c>
      <c r="E315" s="56" t="s">
        <v>114</v>
      </c>
      <c r="F315" s="56">
        <v>10</v>
      </c>
      <c r="G315" s="58">
        <v>12.57</v>
      </c>
      <c r="H315" s="58">
        <f t="shared" si="17"/>
        <v>125.7</v>
      </c>
      <c r="I315" s="59">
        <f t="shared" si="18"/>
        <v>15.639594000000001</v>
      </c>
      <c r="J315" s="60">
        <f t="shared" si="19"/>
        <v>156.39594</v>
      </c>
      <c r="K315" s="61">
        <f t="shared" si="16"/>
        <v>2.1294844857938826E-4</v>
      </c>
    </row>
    <row r="316" spans="1:11" ht="22.5">
      <c r="A316" s="56" t="s">
        <v>736</v>
      </c>
      <c r="B316" s="56" t="s">
        <v>737</v>
      </c>
      <c r="C316" s="57" t="s">
        <v>44</v>
      </c>
      <c r="D316" s="57" t="s">
        <v>738</v>
      </c>
      <c r="E316" s="56" t="s">
        <v>114</v>
      </c>
      <c r="F316" s="56">
        <v>9</v>
      </c>
      <c r="G316" s="58">
        <v>54.12</v>
      </c>
      <c r="H316" s="58">
        <f t="shared" si="17"/>
        <v>487.08</v>
      </c>
      <c r="I316" s="59">
        <f t="shared" si="18"/>
        <v>67.336103999999992</v>
      </c>
      <c r="J316" s="60">
        <f t="shared" si="19"/>
        <v>606.02493599999991</v>
      </c>
      <c r="K316" s="61">
        <f t="shared" si="16"/>
        <v>8.251625324904409E-4</v>
      </c>
    </row>
    <row r="317" spans="1:11">
      <c r="A317" s="56" t="s">
        <v>739</v>
      </c>
      <c r="B317" s="56" t="s">
        <v>561</v>
      </c>
      <c r="C317" s="57" t="s">
        <v>74</v>
      </c>
      <c r="D317" s="57" t="s">
        <v>562</v>
      </c>
      <c r="E317" s="56" t="s">
        <v>30</v>
      </c>
      <c r="F317" s="56">
        <v>1</v>
      </c>
      <c r="G317" s="58">
        <v>13.72</v>
      </c>
      <c r="H317" s="58">
        <f t="shared" si="17"/>
        <v>13.72</v>
      </c>
      <c r="I317" s="59">
        <f t="shared" si="18"/>
        <v>17.070424000000003</v>
      </c>
      <c r="J317" s="60">
        <f t="shared" si="19"/>
        <v>17.070424000000003</v>
      </c>
      <c r="K317" s="61">
        <f t="shared" si="16"/>
        <v>2.3243060576843337E-5</v>
      </c>
    </row>
    <row r="318" spans="1:11" ht="33.75">
      <c r="A318" s="56" t="s">
        <v>740</v>
      </c>
      <c r="B318" s="56" t="s">
        <v>741</v>
      </c>
      <c r="C318" s="57" t="s">
        <v>24</v>
      </c>
      <c r="D318" s="57" t="s">
        <v>742</v>
      </c>
      <c r="E318" s="56" t="s">
        <v>30</v>
      </c>
      <c r="F318" s="56">
        <v>25</v>
      </c>
      <c r="G318" s="58">
        <v>6.41</v>
      </c>
      <c r="H318" s="58">
        <f t="shared" si="17"/>
        <v>160.25</v>
      </c>
      <c r="I318" s="59">
        <f t="shared" si="18"/>
        <v>7.9753220000000002</v>
      </c>
      <c r="J318" s="60">
        <f t="shared" si="19"/>
        <v>199.38305</v>
      </c>
      <c r="K318" s="61">
        <f t="shared" si="16"/>
        <v>2.7147962517778018E-4</v>
      </c>
    </row>
    <row r="319" spans="1:11">
      <c r="A319" s="56" t="s">
        <v>743</v>
      </c>
      <c r="B319" s="56" t="s">
        <v>744</v>
      </c>
      <c r="C319" s="57" t="s">
        <v>74</v>
      </c>
      <c r="D319" s="57" t="s">
        <v>745</v>
      </c>
      <c r="E319" s="56" t="s">
        <v>30</v>
      </c>
      <c r="F319" s="56">
        <v>30</v>
      </c>
      <c r="G319" s="58">
        <v>4.93</v>
      </c>
      <c r="H319" s="58">
        <f t="shared" si="17"/>
        <v>147.89999999999998</v>
      </c>
      <c r="I319" s="59">
        <f t="shared" si="18"/>
        <v>6.1339059999999996</v>
      </c>
      <c r="J319" s="60">
        <f t="shared" si="19"/>
        <v>184.01718</v>
      </c>
      <c r="K319" s="61">
        <f t="shared" si="16"/>
        <v>2.5055748245737092E-4</v>
      </c>
    </row>
    <row r="320" spans="1:11" ht="22.5">
      <c r="A320" s="56" t="s">
        <v>746</v>
      </c>
      <c r="B320" s="56" t="s">
        <v>564</v>
      </c>
      <c r="C320" s="57" t="s">
        <v>24</v>
      </c>
      <c r="D320" s="57" t="s">
        <v>565</v>
      </c>
      <c r="E320" s="56" t="s">
        <v>76</v>
      </c>
      <c r="F320" s="56">
        <v>30</v>
      </c>
      <c r="G320" s="58">
        <v>12.94</v>
      </c>
      <c r="H320" s="58">
        <f t="shared" si="17"/>
        <v>388.2</v>
      </c>
      <c r="I320" s="59">
        <f t="shared" si="18"/>
        <v>16.099947999999998</v>
      </c>
      <c r="J320" s="60">
        <f t="shared" si="19"/>
        <v>482.99843999999996</v>
      </c>
      <c r="K320" s="61">
        <f t="shared" si="16"/>
        <v>6.5764986267715612E-4</v>
      </c>
    </row>
    <row r="321" spans="1:11">
      <c r="A321" s="56" t="s">
        <v>747</v>
      </c>
      <c r="B321" s="56" t="s">
        <v>748</v>
      </c>
      <c r="C321" s="57" t="s">
        <v>74</v>
      </c>
      <c r="D321" s="57" t="s">
        <v>749</v>
      </c>
      <c r="E321" s="56" t="s">
        <v>30</v>
      </c>
      <c r="F321" s="56">
        <v>100</v>
      </c>
      <c r="G321" s="58">
        <v>3.78</v>
      </c>
      <c r="H321" s="58">
        <f t="shared" si="17"/>
        <v>378</v>
      </c>
      <c r="I321" s="59">
        <f t="shared" si="18"/>
        <v>4.7030759999999994</v>
      </c>
      <c r="J321" s="60">
        <f t="shared" si="19"/>
        <v>470.30759999999992</v>
      </c>
      <c r="K321" s="61">
        <f t="shared" si="16"/>
        <v>6.4037003630078564E-4</v>
      </c>
    </row>
    <row r="322" spans="1:11">
      <c r="A322" s="56" t="s">
        <v>750</v>
      </c>
      <c r="B322" s="56" t="s">
        <v>246</v>
      </c>
      <c r="C322" s="57" t="s">
        <v>74</v>
      </c>
      <c r="D322" s="57" t="s">
        <v>247</v>
      </c>
      <c r="E322" s="56" t="s">
        <v>30</v>
      </c>
      <c r="F322" s="56">
        <v>100</v>
      </c>
      <c r="G322" s="58">
        <v>0.39</v>
      </c>
      <c r="H322" s="58">
        <f t="shared" si="17"/>
        <v>39</v>
      </c>
      <c r="I322" s="59">
        <f t="shared" si="18"/>
        <v>0.485238</v>
      </c>
      <c r="J322" s="60">
        <f t="shared" si="19"/>
        <v>48.523800000000001</v>
      </c>
      <c r="K322" s="61">
        <f t="shared" si="16"/>
        <v>6.60699243802398E-5</v>
      </c>
    </row>
    <row r="323" spans="1:11">
      <c r="A323" s="56" t="s">
        <v>751</v>
      </c>
      <c r="B323" s="56" t="s">
        <v>243</v>
      </c>
      <c r="C323" s="57" t="s">
        <v>74</v>
      </c>
      <c r="D323" s="57" t="s">
        <v>244</v>
      </c>
      <c r="E323" s="56" t="s">
        <v>30</v>
      </c>
      <c r="F323" s="56">
        <v>100</v>
      </c>
      <c r="G323" s="58">
        <v>1.9</v>
      </c>
      <c r="H323" s="58">
        <f t="shared" si="17"/>
        <v>190</v>
      </c>
      <c r="I323" s="59">
        <f t="shared" si="18"/>
        <v>2.3639799999999997</v>
      </c>
      <c r="J323" s="60">
        <f t="shared" si="19"/>
        <v>236.39799999999997</v>
      </c>
      <c r="K323" s="61">
        <f t="shared" si="16"/>
        <v>3.2187911877552719E-4</v>
      </c>
    </row>
    <row r="324" spans="1:11">
      <c r="A324" s="65" t="s">
        <v>752</v>
      </c>
      <c r="B324" s="65"/>
      <c r="C324" s="66"/>
      <c r="D324" s="66" t="s">
        <v>753</v>
      </c>
      <c r="E324" s="66"/>
      <c r="F324" s="65"/>
      <c r="G324" s="66"/>
      <c r="H324" s="62"/>
      <c r="I324" s="63"/>
      <c r="J324" s="64">
        <f>J325</f>
        <v>4143.9325200000003</v>
      </c>
      <c r="K324" s="55">
        <f t="shared" si="16"/>
        <v>5.6423715420724791E-3</v>
      </c>
    </row>
    <row r="325" spans="1:11" ht="22.5">
      <c r="A325" s="56" t="s">
        <v>754</v>
      </c>
      <c r="B325" s="56" t="s">
        <v>755</v>
      </c>
      <c r="C325" s="57" t="s">
        <v>260</v>
      </c>
      <c r="D325" s="57" t="s">
        <v>756</v>
      </c>
      <c r="E325" s="56" t="s">
        <v>46</v>
      </c>
      <c r="F325" s="56">
        <v>915</v>
      </c>
      <c r="G325" s="58">
        <v>3.64</v>
      </c>
      <c r="H325" s="58">
        <f t="shared" si="17"/>
        <v>3330.6</v>
      </c>
      <c r="I325" s="59">
        <f t="shared" si="18"/>
        <v>4.5288880000000002</v>
      </c>
      <c r="J325" s="60">
        <f t="shared" si="19"/>
        <v>4143.9325200000003</v>
      </c>
      <c r="K325" s="61">
        <f t="shared" si="16"/>
        <v>5.6423715420724791E-3</v>
      </c>
    </row>
    <row r="326" spans="1:11">
      <c r="A326" s="65" t="s">
        <v>757</v>
      </c>
      <c r="B326" s="65"/>
      <c r="C326" s="66"/>
      <c r="D326" s="66" t="s">
        <v>758</v>
      </c>
      <c r="E326" s="66"/>
      <c r="F326" s="65"/>
      <c r="G326" s="66"/>
      <c r="H326" s="62"/>
      <c r="I326" s="63"/>
      <c r="J326" s="64">
        <f>J327</f>
        <v>22509.058597999996</v>
      </c>
      <c r="K326" s="55">
        <f t="shared" si="16"/>
        <v>3.0648296288424363E-2</v>
      </c>
    </row>
    <row r="327" spans="1:11">
      <c r="A327" s="65" t="s">
        <v>759</v>
      </c>
      <c r="B327" s="65"/>
      <c r="C327" s="66"/>
      <c r="D327" s="66" t="s">
        <v>215</v>
      </c>
      <c r="E327" s="66"/>
      <c r="F327" s="65"/>
      <c r="G327" s="66"/>
      <c r="H327" s="62"/>
      <c r="I327" s="63"/>
      <c r="J327" s="64">
        <f>SUM(J328:J352)</f>
        <v>22509.058597999996</v>
      </c>
      <c r="K327" s="55">
        <f t="shared" si="16"/>
        <v>3.0648296288424363E-2</v>
      </c>
    </row>
    <row r="328" spans="1:11" ht="33.75">
      <c r="A328" s="56" t="s">
        <v>760</v>
      </c>
      <c r="B328" s="56" t="s">
        <v>578</v>
      </c>
      <c r="C328" s="57" t="s">
        <v>24</v>
      </c>
      <c r="D328" s="57" t="s">
        <v>579</v>
      </c>
      <c r="E328" s="56" t="s">
        <v>76</v>
      </c>
      <c r="F328" s="56">
        <v>30</v>
      </c>
      <c r="G328" s="58">
        <v>71.599999999999994</v>
      </c>
      <c r="H328" s="58">
        <f t="shared" si="17"/>
        <v>2148</v>
      </c>
      <c r="I328" s="59">
        <f t="shared" si="18"/>
        <v>89.08471999999999</v>
      </c>
      <c r="J328" s="60">
        <f t="shared" si="19"/>
        <v>2672.5415999999996</v>
      </c>
      <c r="K328" s="61">
        <f t="shared" si="16"/>
        <v>3.6389281427885913E-3</v>
      </c>
    </row>
    <row r="329" spans="1:11">
      <c r="A329" s="56" t="s">
        <v>761</v>
      </c>
      <c r="B329" s="56" t="s">
        <v>586</v>
      </c>
      <c r="C329" s="57" t="s">
        <v>234</v>
      </c>
      <c r="D329" s="57" t="s">
        <v>587</v>
      </c>
      <c r="E329" s="56" t="s">
        <v>114</v>
      </c>
      <c r="F329" s="56">
        <v>32</v>
      </c>
      <c r="G329" s="58">
        <v>9.1199999999999992</v>
      </c>
      <c r="H329" s="58">
        <f t="shared" si="17"/>
        <v>291.83999999999997</v>
      </c>
      <c r="I329" s="59">
        <f t="shared" si="18"/>
        <v>11.347103999999998</v>
      </c>
      <c r="J329" s="60">
        <f t="shared" si="19"/>
        <v>363.10732799999994</v>
      </c>
      <c r="K329" s="61">
        <f t="shared" si="16"/>
        <v>4.9440632643920973E-4</v>
      </c>
    </row>
    <row r="330" spans="1:11">
      <c r="A330" s="56" t="s">
        <v>762</v>
      </c>
      <c r="B330" s="56" t="s">
        <v>763</v>
      </c>
      <c r="C330" s="57" t="s">
        <v>234</v>
      </c>
      <c r="D330" s="57" t="s">
        <v>764</v>
      </c>
      <c r="E330" s="56" t="s">
        <v>114</v>
      </c>
      <c r="F330" s="56">
        <v>20</v>
      </c>
      <c r="G330" s="58">
        <v>5.0999999999999996</v>
      </c>
      <c r="H330" s="58">
        <f t="shared" si="17"/>
        <v>102</v>
      </c>
      <c r="I330" s="59">
        <f t="shared" si="18"/>
        <v>6.3454199999999998</v>
      </c>
      <c r="J330" s="60">
        <f t="shared" si="19"/>
        <v>126.9084</v>
      </c>
      <c r="K330" s="61">
        <f t="shared" ref="K330:K393" si="20">J330/$H$572</f>
        <v>1.7279826376370407E-4</v>
      </c>
    </row>
    <row r="331" spans="1:11">
      <c r="A331" s="56" t="s">
        <v>765</v>
      </c>
      <c r="B331" s="56" t="s">
        <v>581</v>
      </c>
      <c r="C331" s="57" t="s">
        <v>224</v>
      </c>
      <c r="D331" s="57" t="s">
        <v>582</v>
      </c>
      <c r="E331" s="56" t="s">
        <v>114</v>
      </c>
      <c r="F331" s="56">
        <v>2</v>
      </c>
      <c r="G331" s="58">
        <v>30.08</v>
      </c>
      <c r="H331" s="58">
        <f t="shared" ref="H331:H393" si="21">G331*F331</f>
        <v>60.16</v>
      </c>
      <c r="I331" s="59">
        <f t="shared" ref="I331:I393" si="22">G331*$K$6+G331</f>
        <v>37.425535999999994</v>
      </c>
      <c r="J331" s="60">
        <f t="shared" ref="J331:J393" si="23">I331*F331</f>
        <v>74.851071999999988</v>
      </c>
      <c r="K331" s="61">
        <f t="shared" si="20"/>
        <v>1.019170936080827E-4</v>
      </c>
    </row>
    <row r="332" spans="1:11">
      <c r="A332" s="56" t="s">
        <v>766</v>
      </c>
      <c r="B332" s="56" t="s">
        <v>767</v>
      </c>
      <c r="C332" s="57" t="s">
        <v>55</v>
      </c>
      <c r="D332" s="57" t="s">
        <v>768</v>
      </c>
      <c r="E332" s="56" t="s">
        <v>46</v>
      </c>
      <c r="F332" s="56">
        <v>30</v>
      </c>
      <c r="G332" s="58">
        <v>52.39</v>
      </c>
      <c r="H332" s="58">
        <f t="shared" si="21"/>
        <v>1571.7</v>
      </c>
      <c r="I332" s="59">
        <f t="shared" si="22"/>
        <v>65.183638000000002</v>
      </c>
      <c r="J332" s="60">
        <f t="shared" si="23"/>
        <v>1955.5091400000001</v>
      </c>
      <c r="K332" s="61">
        <f t="shared" si="20"/>
        <v>2.662617952523664E-3</v>
      </c>
    </row>
    <row r="333" spans="1:11">
      <c r="A333" s="56" t="s">
        <v>769</v>
      </c>
      <c r="B333" s="56" t="s">
        <v>770</v>
      </c>
      <c r="C333" s="57" t="s">
        <v>234</v>
      </c>
      <c r="D333" s="57" t="s">
        <v>771</v>
      </c>
      <c r="E333" s="56" t="s">
        <v>114</v>
      </c>
      <c r="F333" s="56">
        <v>15</v>
      </c>
      <c r="G333" s="58">
        <v>38.130000000000003</v>
      </c>
      <c r="H333" s="58">
        <f t="shared" si="21"/>
        <v>571.95000000000005</v>
      </c>
      <c r="I333" s="59">
        <f t="shared" si="22"/>
        <v>47.441346000000003</v>
      </c>
      <c r="J333" s="60">
        <f t="shared" si="23"/>
        <v>711.62019000000009</v>
      </c>
      <c r="K333" s="61">
        <f t="shared" si="20"/>
        <v>9.6894085254559375E-4</v>
      </c>
    </row>
    <row r="334" spans="1:11">
      <c r="A334" s="56" t="s">
        <v>772</v>
      </c>
      <c r="B334" s="56" t="s">
        <v>773</v>
      </c>
      <c r="C334" s="57" t="s">
        <v>74</v>
      </c>
      <c r="D334" s="57" t="s">
        <v>774</v>
      </c>
      <c r="E334" s="56" t="s">
        <v>30</v>
      </c>
      <c r="F334" s="56">
        <v>100</v>
      </c>
      <c r="G334" s="58">
        <v>3.78</v>
      </c>
      <c r="H334" s="58">
        <f t="shared" si="21"/>
        <v>378</v>
      </c>
      <c r="I334" s="59">
        <f t="shared" si="22"/>
        <v>4.7030759999999994</v>
      </c>
      <c r="J334" s="60">
        <f t="shared" si="23"/>
        <v>470.30759999999992</v>
      </c>
      <c r="K334" s="61">
        <f t="shared" si="20"/>
        <v>6.4037003630078564E-4</v>
      </c>
    </row>
    <row r="335" spans="1:11">
      <c r="A335" s="56" t="s">
        <v>775</v>
      </c>
      <c r="B335" s="56" t="s">
        <v>748</v>
      </c>
      <c r="C335" s="57" t="s">
        <v>74</v>
      </c>
      <c r="D335" s="57" t="s">
        <v>749</v>
      </c>
      <c r="E335" s="56" t="s">
        <v>30</v>
      </c>
      <c r="F335" s="56">
        <v>100</v>
      </c>
      <c r="G335" s="58">
        <v>3.78</v>
      </c>
      <c r="H335" s="58">
        <f t="shared" si="21"/>
        <v>378</v>
      </c>
      <c r="I335" s="59">
        <f t="shared" si="22"/>
        <v>4.7030759999999994</v>
      </c>
      <c r="J335" s="60">
        <f t="shared" si="23"/>
        <v>470.30759999999992</v>
      </c>
      <c r="K335" s="61">
        <f t="shared" si="20"/>
        <v>6.4037003630078564E-4</v>
      </c>
    </row>
    <row r="336" spans="1:11">
      <c r="A336" s="56" t="s">
        <v>776</v>
      </c>
      <c r="B336" s="56" t="s">
        <v>246</v>
      </c>
      <c r="C336" s="57" t="s">
        <v>74</v>
      </c>
      <c r="D336" s="57" t="s">
        <v>247</v>
      </c>
      <c r="E336" s="56" t="s">
        <v>30</v>
      </c>
      <c r="F336" s="56">
        <v>100</v>
      </c>
      <c r="G336" s="58">
        <v>0.39</v>
      </c>
      <c r="H336" s="58">
        <f t="shared" si="21"/>
        <v>39</v>
      </c>
      <c r="I336" s="59">
        <f t="shared" si="22"/>
        <v>0.485238</v>
      </c>
      <c r="J336" s="60">
        <f t="shared" si="23"/>
        <v>48.523800000000001</v>
      </c>
      <c r="K336" s="61">
        <f t="shared" si="20"/>
        <v>6.60699243802398E-5</v>
      </c>
    </row>
    <row r="337" spans="1:11">
      <c r="A337" s="56" t="s">
        <v>777</v>
      </c>
      <c r="B337" s="56" t="s">
        <v>778</v>
      </c>
      <c r="C337" s="57" t="s">
        <v>234</v>
      </c>
      <c r="D337" s="57" t="s">
        <v>779</v>
      </c>
      <c r="E337" s="56" t="s">
        <v>114</v>
      </c>
      <c r="F337" s="56">
        <v>2</v>
      </c>
      <c r="G337" s="58">
        <v>15.19</v>
      </c>
      <c r="H337" s="58">
        <f t="shared" si="21"/>
        <v>30.38</v>
      </c>
      <c r="I337" s="59">
        <f t="shared" si="22"/>
        <v>18.899397999999998</v>
      </c>
      <c r="J337" s="60">
        <f t="shared" si="23"/>
        <v>37.798795999999996</v>
      </c>
      <c r="K337" s="61">
        <f t="shared" si="20"/>
        <v>5.1466776991581662E-5</v>
      </c>
    </row>
    <row r="338" spans="1:11">
      <c r="A338" s="56" t="s">
        <v>780</v>
      </c>
      <c r="B338" s="56" t="s">
        <v>781</v>
      </c>
      <c r="C338" s="57" t="s">
        <v>234</v>
      </c>
      <c r="D338" s="57" t="s">
        <v>782</v>
      </c>
      <c r="E338" s="56" t="s">
        <v>114</v>
      </c>
      <c r="F338" s="56">
        <v>4</v>
      </c>
      <c r="G338" s="58">
        <v>15.19</v>
      </c>
      <c r="H338" s="58">
        <f t="shared" si="21"/>
        <v>60.76</v>
      </c>
      <c r="I338" s="59">
        <f t="shared" si="22"/>
        <v>18.899397999999998</v>
      </c>
      <c r="J338" s="60">
        <f t="shared" si="23"/>
        <v>75.597591999999992</v>
      </c>
      <c r="K338" s="61">
        <f t="shared" si="20"/>
        <v>1.0293355398316332E-4</v>
      </c>
    </row>
    <row r="339" spans="1:11" ht="22.5">
      <c r="A339" s="56" t="s">
        <v>783</v>
      </c>
      <c r="B339" s="56" t="s">
        <v>784</v>
      </c>
      <c r="C339" s="57" t="s">
        <v>14</v>
      </c>
      <c r="D339" s="57" t="s">
        <v>785</v>
      </c>
      <c r="E339" s="56" t="s">
        <v>46</v>
      </c>
      <c r="F339" s="56">
        <v>24</v>
      </c>
      <c r="G339" s="58">
        <v>148.85</v>
      </c>
      <c r="H339" s="58">
        <f t="shared" si="21"/>
        <v>3572.3999999999996</v>
      </c>
      <c r="I339" s="59">
        <f t="shared" si="22"/>
        <v>185.19916999999998</v>
      </c>
      <c r="J339" s="60">
        <f t="shared" si="23"/>
        <v>4444.7800799999995</v>
      </c>
      <c r="K339" s="61">
        <f t="shared" si="20"/>
        <v>6.0520050732299647E-3</v>
      </c>
    </row>
    <row r="340" spans="1:11" ht="33.75">
      <c r="A340" s="56" t="s">
        <v>786</v>
      </c>
      <c r="B340" s="56" t="s">
        <v>787</v>
      </c>
      <c r="C340" s="57" t="s">
        <v>14</v>
      </c>
      <c r="D340" s="57" t="s">
        <v>788</v>
      </c>
      <c r="E340" s="56" t="s">
        <v>46</v>
      </c>
      <c r="F340" s="56">
        <v>60</v>
      </c>
      <c r="G340" s="58">
        <v>118.88</v>
      </c>
      <c r="H340" s="58">
        <f t="shared" si="21"/>
        <v>7132.7999999999993</v>
      </c>
      <c r="I340" s="59">
        <f t="shared" si="22"/>
        <v>147.91049599999999</v>
      </c>
      <c r="J340" s="60">
        <f t="shared" si="23"/>
        <v>8874.6297599999998</v>
      </c>
      <c r="K340" s="61">
        <f t="shared" si="20"/>
        <v>1.2083680938958319E-2</v>
      </c>
    </row>
    <row r="341" spans="1:11">
      <c r="A341" s="56" t="s">
        <v>789</v>
      </c>
      <c r="B341" s="56" t="s">
        <v>252</v>
      </c>
      <c r="C341" s="57" t="s">
        <v>44</v>
      </c>
      <c r="D341" s="57" t="s">
        <v>790</v>
      </c>
      <c r="E341" s="56" t="s">
        <v>30</v>
      </c>
      <c r="F341" s="56">
        <v>2</v>
      </c>
      <c r="G341" s="58">
        <v>4.9400000000000004</v>
      </c>
      <c r="H341" s="58">
        <f t="shared" si="21"/>
        <v>9.8800000000000008</v>
      </c>
      <c r="I341" s="59">
        <f t="shared" si="22"/>
        <v>6.1463480000000006</v>
      </c>
      <c r="J341" s="60">
        <f t="shared" si="23"/>
        <v>12.292696000000001</v>
      </c>
      <c r="K341" s="61">
        <f t="shared" si="20"/>
        <v>1.6737714176327417E-5</v>
      </c>
    </row>
    <row r="342" spans="1:11">
      <c r="A342" s="56" t="s">
        <v>791</v>
      </c>
      <c r="B342" s="56" t="s">
        <v>252</v>
      </c>
      <c r="C342" s="57" t="s">
        <v>44</v>
      </c>
      <c r="D342" s="57" t="s">
        <v>792</v>
      </c>
      <c r="E342" s="56" t="s">
        <v>30</v>
      </c>
      <c r="F342" s="56">
        <v>2</v>
      </c>
      <c r="G342" s="58">
        <v>4.9400000000000004</v>
      </c>
      <c r="H342" s="58">
        <f t="shared" si="21"/>
        <v>9.8800000000000008</v>
      </c>
      <c r="I342" s="59">
        <f t="shared" si="22"/>
        <v>6.1463480000000006</v>
      </c>
      <c r="J342" s="60">
        <f t="shared" si="23"/>
        <v>12.292696000000001</v>
      </c>
      <c r="K342" s="61">
        <f t="shared" si="20"/>
        <v>1.6737714176327417E-5</v>
      </c>
    </row>
    <row r="343" spans="1:11">
      <c r="A343" s="56" t="s">
        <v>793</v>
      </c>
      <c r="B343" s="56" t="s">
        <v>252</v>
      </c>
      <c r="C343" s="57" t="s">
        <v>44</v>
      </c>
      <c r="D343" s="57" t="s">
        <v>790</v>
      </c>
      <c r="E343" s="56" t="s">
        <v>30</v>
      </c>
      <c r="F343" s="56">
        <v>4</v>
      </c>
      <c r="G343" s="58">
        <v>4.9400000000000004</v>
      </c>
      <c r="H343" s="58">
        <f t="shared" si="21"/>
        <v>19.760000000000002</v>
      </c>
      <c r="I343" s="59">
        <f t="shared" si="22"/>
        <v>6.1463480000000006</v>
      </c>
      <c r="J343" s="60">
        <f t="shared" si="23"/>
        <v>24.585392000000002</v>
      </c>
      <c r="K343" s="61">
        <f t="shared" si="20"/>
        <v>3.3475428352654834E-5</v>
      </c>
    </row>
    <row r="344" spans="1:11">
      <c r="A344" s="56" t="s">
        <v>794</v>
      </c>
      <c r="B344" s="56" t="s">
        <v>252</v>
      </c>
      <c r="C344" s="57" t="s">
        <v>44</v>
      </c>
      <c r="D344" s="57" t="s">
        <v>795</v>
      </c>
      <c r="E344" s="56" t="s">
        <v>30</v>
      </c>
      <c r="F344" s="56">
        <v>10</v>
      </c>
      <c r="G344" s="58">
        <v>4.9400000000000004</v>
      </c>
      <c r="H344" s="58">
        <f t="shared" si="21"/>
        <v>49.400000000000006</v>
      </c>
      <c r="I344" s="59">
        <f t="shared" si="22"/>
        <v>6.1463480000000006</v>
      </c>
      <c r="J344" s="60">
        <f t="shared" si="23"/>
        <v>61.463480000000004</v>
      </c>
      <c r="K344" s="61">
        <f t="shared" si="20"/>
        <v>8.3688570881637077E-5</v>
      </c>
    </row>
    <row r="345" spans="1:11" ht="22.5">
      <c r="A345" s="56" t="s">
        <v>796</v>
      </c>
      <c r="B345" s="56" t="s">
        <v>797</v>
      </c>
      <c r="C345" s="57" t="s">
        <v>24</v>
      </c>
      <c r="D345" s="57" t="s">
        <v>798</v>
      </c>
      <c r="E345" s="56" t="s">
        <v>30</v>
      </c>
      <c r="F345" s="56">
        <v>5</v>
      </c>
      <c r="G345" s="58">
        <v>48.44</v>
      </c>
      <c r="H345" s="58">
        <f t="shared" si="21"/>
        <v>242.2</v>
      </c>
      <c r="I345" s="59">
        <f t="shared" si="22"/>
        <v>60.269047999999998</v>
      </c>
      <c r="J345" s="60">
        <f t="shared" si="23"/>
        <v>301.34523999999999</v>
      </c>
      <c r="K345" s="61">
        <f t="shared" si="20"/>
        <v>4.1031117140754046E-4</v>
      </c>
    </row>
    <row r="346" spans="1:11" ht="22.5">
      <c r="A346" s="56" t="s">
        <v>799</v>
      </c>
      <c r="B346" s="56" t="s">
        <v>800</v>
      </c>
      <c r="C346" s="57" t="s">
        <v>24</v>
      </c>
      <c r="D346" s="57" t="s">
        <v>801</v>
      </c>
      <c r="E346" s="56" t="s">
        <v>30</v>
      </c>
      <c r="F346" s="56">
        <v>5</v>
      </c>
      <c r="G346" s="58">
        <v>63.28</v>
      </c>
      <c r="H346" s="58">
        <f t="shared" si="21"/>
        <v>316.39999999999998</v>
      </c>
      <c r="I346" s="59">
        <f t="shared" si="22"/>
        <v>78.732976000000008</v>
      </c>
      <c r="J346" s="60">
        <f t="shared" si="23"/>
        <v>393.66488000000004</v>
      </c>
      <c r="K346" s="61">
        <f t="shared" si="20"/>
        <v>5.3601343779250961E-4</v>
      </c>
    </row>
    <row r="347" spans="1:11" ht="22.5">
      <c r="A347" s="56" t="s">
        <v>802</v>
      </c>
      <c r="B347" s="56" t="s">
        <v>803</v>
      </c>
      <c r="C347" s="57" t="s">
        <v>260</v>
      </c>
      <c r="D347" s="57" t="s">
        <v>804</v>
      </c>
      <c r="E347" s="56" t="s">
        <v>262</v>
      </c>
      <c r="F347" s="56">
        <v>10</v>
      </c>
      <c r="G347" s="58">
        <v>38.14</v>
      </c>
      <c r="H347" s="58">
        <f t="shared" si="21"/>
        <v>381.4</v>
      </c>
      <c r="I347" s="59">
        <f t="shared" si="22"/>
        <v>47.453788000000003</v>
      </c>
      <c r="J347" s="60">
        <f t="shared" si="23"/>
        <v>474.53788000000003</v>
      </c>
      <c r="K347" s="61">
        <f t="shared" si="20"/>
        <v>6.4612997842624254E-4</v>
      </c>
    </row>
    <row r="348" spans="1:11" ht="22.5">
      <c r="A348" s="56" t="s">
        <v>805</v>
      </c>
      <c r="B348" s="56" t="s">
        <v>269</v>
      </c>
      <c r="C348" s="57" t="s">
        <v>260</v>
      </c>
      <c r="D348" s="57" t="s">
        <v>270</v>
      </c>
      <c r="E348" s="56" t="s">
        <v>262</v>
      </c>
      <c r="F348" s="56">
        <v>10</v>
      </c>
      <c r="G348" s="58">
        <v>26.76</v>
      </c>
      <c r="H348" s="58">
        <f t="shared" si="21"/>
        <v>267.60000000000002</v>
      </c>
      <c r="I348" s="59">
        <f t="shared" si="22"/>
        <v>33.294792000000001</v>
      </c>
      <c r="J348" s="60">
        <f t="shared" si="23"/>
        <v>332.94792000000001</v>
      </c>
      <c r="K348" s="61">
        <f t="shared" si="20"/>
        <v>4.5334132728595307E-4</v>
      </c>
    </row>
    <row r="349" spans="1:11">
      <c r="A349" s="56" t="s">
        <v>806</v>
      </c>
      <c r="B349" s="56" t="s">
        <v>807</v>
      </c>
      <c r="C349" s="57" t="s">
        <v>74</v>
      </c>
      <c r="D349" s="57" t="s">
        <v>808</v>
      </c>
      <c r="E349" s="56" t="s">
        <v>30</v>
      </c>
      <c r="F349" s="56">
        <v>30</v>
      </c>
      <c r="G349" s="58">
        <v>7.62</v>
      </c>
      <c r="H349" s="58">
        <f t="shared" si="21"/>
        <v>228.6</v>
      </c>
      <c r="I349" s="59">
        <f t="shared" si="22"/>
        <v>9.4808040000000009</v>
      </c>
      <c r="J349" s="60">
        <f t="shared" si="23"/>
        <v>284.42412000000002</v>
      </c>
      <c r="K349" s="61">
        <f t="shared" si="20"/>
        <v>3.8727140290571331E-4</v>
      </c>
    </row>
    <row r="350" spans="1:11">
      <c r="A350" s="56" t="s">
        <v>809</v>
      </c>
      <c r="B350" s="56" t="s">
        <v>810</v>
      </c>
      <c r="C350" s="57" t="s">
        <v>74</v>
      </c>
      <c r="D350" s="57" t="s">
        <v>811</v>
      </c>
      <c r="E350" s="56" t="s">
        <v>30</v>
      </c>
      <c r="F350" s="56">
        <v>15</v>
      </c>
      <c r="G350" s="58">
        <v>6.35</v>
      </c>
      <c r="H350" s="58">
        <f t="shared" si="21"/>
        <v>95.25</v>
      </c>
      <c r="I350" s="59">
        <f t="shared" si="22"/>
        <v>7.9006699999999999</v>
      </c>
      <c r="J350" s="60">
        <f t="shared" si="23"/>
        <v>118.51004999999999</v>
      </c>
      <c r="K350" s="61">
        <f t="shared" si="20"/>
        <v>1.6136308454404717E-4</v>
      </c>
    </row>
    <row r="351" spans="1:11">
      <c r="A351" s="56" t="s">
        <v>812</v>
      </c>
      <c r="B351" s="56" t="s">
        <v>246</v>
      </c>
      <c r="C351" s="57" t="s">
        <v>74</v>
      </c>
      <c r="D351" s="57" t="s">
        <v>247</v>
      </c>
      <c r="E351" s="56" t="s">
        <v>30</v>
      </c>
      <c r="F351" s="56">
        <v>100</v>
      </c>
      <c r="G351" s="58">
        <v>0.39</v>
      </c>
      <c r="H351" s="58">
        <f t="shared" si="21"/>
        <v>39</v>
      </c>
      <c r="I351" s="59">
        <f t="shared" si="22"/>
        <v>0.485238</v>
      </c>
      <c r="J351" s="60">
        <f t="shared" si="23"/>
        <v>48.523800000000001</v>
      </c>
      <c r="K351" s="61">
        <f t="shared" si="20"/>
        <v>6.60699243802398E-5</v>
      </c>
    </row>
    <row r="352" spans="1:11">
      <c r="A352" s="56" t="s">
        <v>813</v>
      </c>
      <c r="B352" s="56" t="s">
        <v>814</v>
      </c>
      <c r="C352" s="57" t="s">
        <v>234</v>
      </c>
      <c r="D352" s="57" t="s">
        <v>815</v>
      </c>
      <c r="E352" s="56" t="s">
        <v>114</v>
      </c>
      <c r="F352" s="56">
        <v>1</v>
      </c>
      <c r="G352" s="58">
        <v>94.83</v>
      </c>
      <c r="H352" s="58">
        <f t="shared" si="21"/>
        <v>94.83</v>
      </c>
      <c r="I352" s="59">
        <f t="shared" si="22"/>
        <v>117.98748599999999</v>
      </c>
      <c r="J352" s="60">
        <f t="shared" si="23"/>
        <v>117.98748599999999</v>
      </c>
      <c r="K352" s="61">
        <f t="shared" si="20"/>
        <v>1.6065156228149075E-4</v>
      </c>
    </row>
    <row r="353" spans="1:11">
      <c r="A353" s="65" t="s">
        <v>816</v>
      </c>
      <c r="B353" s="65"/>
      <c r="C353" s="66"/>
      <c r="D353" s="66" t="s">
        <v>817</v>
      </c>
      <c r="E353" s="66"/>
      <c r="F353" s="65"/>
      <c r="G353" s="66"/>
      <c r="H353" s="62"/>
      <c r="I353" s="63"/>
      <c r="J353" s="64">
        <f>J354+J369+J409</f>
        <v>60450.870162359992</v>
      </c>
      <c r="K353" s="55">
        <f t="shared" si="20"/>
        <v>8.2309803031642592E-2</v>
      </c>
    </row>
    <row r="354" spans="1:11">
      <c r="A354" s="65" t="s">
        <v>818</v>
      </c>
      <c r="B354" s="65"/>
      <c r="C354" s="66"/>
      <c r="D354" s="66" t="s">
        <v>819</v>
      </c>
      <c r="E354" s="66"/>
      <c r="F354" s="65"/>
      <c r="G354" s="66"/>
      <c r="H354" s="62"/>
      <c r="I354" s="63"/>
      <c r="J354" s="64">
        <f>J355+J359+J362+J367</f>
        <v>4940.6507643600007</v>
      </c>
      <c r="K354" s="55">
        <f t="shared" si="20"/>
        <v>6.7271817621546376E-3</v>
      </c>
    </row>
    <row r="355" spans="1:11">
      <c r="A355" s="65" t="s">
        <v>820</v>
      </c>
      <c r="B355" s="65"/>
      <c r="C355" s="66"/>
      <c r="D355" s="66" t="s">
        <v>821</v>
      </c>
      <c r="E355" s="66"/>
      <c r="F355" s="65"/>
      <c r="G355" s="66"/>
      <c r="H355" s="62"/>
      <c r="I355" s="63"/>
      <c r="J355" s="64">
        <f>SUM(J356:J358)</f>
        <v>1276.9436114</v>
      </c>
      <c r="K355" s="55">
        <f t="shared" si="20"/>
        <v>1.7386842712860146E-3</v>
      </c>
    </row>
    <row r="356" spans="1:11">
      <c r="A356" s="56" t="s">
        <v>822</v>
      </c>
      <c r="B356" s="56" t="s">
        <v>823</v>
      </c>
      <c r="C356" s="57" t="s">
        <v>14</v>
      </c>
      <c r="D356" s="57" t="s">
        <v>824</v>
      </c>
      <c r="E356" s="56" t="s">
        <v>114</v>
      </c>
      <c r="F356" s="56">
        <v>2</v>
      </c>
      <c r="G356" s="58">
        <v>12.46</v>
      </c>
      <c r="H356" s="58">
        <f t="shared" si="21"/>
        <v>24.92</v>
      </c>
      <c r="I356" s="59">
        <f t="shared" si="22"/>
        <v>15.502732000000002</v>
      </c>
      <c r="J356" s="60">
        <f t="shared" si="23"/>
        <v>31.005464000000003</v>
      </c>
      <c r="K356" s="61">
        <f t="shared" si="20"/>
        <v>4.2216987578348103E-5</v>
      </c>
    </row>
    <row r="357" spans="1:11" ht="22.5">
      <c r="A357" s="56" t="s">
        <v>825</v>
      </c>
      <c r="B357" s="56" t="s">
        <v>361</v>
      </c>
      <c r="C357" s="57" t="s">
        <v>14</v>
      </c>
      <c r="D357" s="57" t="s">
        <v>362</v>
      </c>
      <c r="E357" s="56" t="s">
        <v>57</v>
      </c>
      <c r="F357" s="56">
        <v>40</v>
      </c>
      <c r="G357" s="58">
        <v>17.309999999999999</v>
      </c>
      <c r="H357" s="58">
        <f t="shared" si="21"/>
        <v>692.4</v>
      </c>
      <c r="I357" s="59">
        <f t="shared" si="22"/>
        <v>21.537101999999997</v>
      </c>
      <c r="J357" s="60">
        <f t="shared" si="23"/>
        <v>861.48407999999995</v>
      </c>
      <c r="K357" s="61">
        <f t="shared" si="20"/>
        <v>1.1729952728430264E-3</v>
      </c>
    </row>
    <row r="358" spans="1:11" ht="22.5">
      <c r="A358" s="56" t="s">
        <v>826</v>
      </c>
      <c r="B358" s="56" t="s">
        <v>364</v>
      </c>
      <c r="C358" s="57" t="s">
        <v>24</v>
      </c>
      <c r="D358" s="57" t="s">
        <v>365</v>
      </c>
      <c r="E358" s="56" t="s">
        <v>57</v>
      </c>
      <c r="F358" s="56">
        <v>2.78</v>
      </c>
      <c r="G358" s="58">
        <v>111.15</v>
      </c>
      <c r="H358" s="58">
        <f t="shared" si="21"/>
        <v>308.99700000000001</v>
      </c>
      <c r="I358" s="59">
        <f t="shared" si="22"/>
        <v>138.29283000000001</v>
      </c>
      <c r="J358" s="60">
        <f t="shared" si="23"/>
        <v>384.45406739999999</v>
      </c>
      <c r="K358" s="61">
        <f t="shared" si="20"/>
        <v>5.234720108646399E-4</v>
      </c>
    </row>
    <row r="359" spans="1:11">
      <c r="A359" s="65" t="s">
        <v>827</v>
      </c>
      <c r="B359" s="65"/>
      <c r="C359" s="66"/>
      <c r="D359" s="66" t="s">
        <v>78</v>
      </c>
      <c r="E359" s="66"/>
      <c r="F359" s="65"/>
      <c r="G359" s="66"/>
      <c r="H359" s="62"/>
      <c r="I359" s="63"/>
      <c r="J359" s="64">
        <f>J360+J361</f>
        <v>2411.8050572800003</v>
      </c>
      <c r="K359" s="55">
        <f t="shared" si="20"/>
        <v>3.2839097052244368E-3</v>
      </c>
    </row>
    <row r="360" spans="1:11" ht="22.5">
      <c r="A360" s="56" t="s">
        <v>828</v>
      </c>
      <c r="B360" s="56" t="s">
        <v>368</v>
      </c>
      <c r="C360" s="57" t="s">
        <v>24</v>
      </c>
      <c r="D360" s="57" t="s">
        <v>369</v>
      </c>
      <c r="E360" s="56" t="s">
        <v>37</v>
      </c>
      <c r="F360" s="56">
        <v>5</v>
      </c>
      <c r="G360" s="58">
        <v>54.08</v>
      </c>
      <c r="H360" s="58">
        <f t="shared" si="21"/>
        <v>270.39999999999998</v>
      </c>
      <c r="I360" s="59">
        <f t="shared" si="22"/>
        <v>67.286336000000006</v>
      </c>
      <c r="J360" s="60">
        <f t="shared" si="23"/>
        <v>336.43168000000003</v>
      </c>
      <c r="K360" s="61">
        <f t="shared" si="20"/>
        <v>4.5808480903632929E-4</v>
      </c>
    </row>
    <row r="361" spans="1:11" ht="22.5">
      <c r="A361" s="56" t="s">
        <v>829</v>
      </c>
      <c r="B361" s="56" t="s">
        <v>830</v>
      </c>
      <c r="C361" s="57" t="s">
        <v>24</v>
      </c>
      <c r="D361" s="57" t="s">
        <v>831</v>
      </c>
      <c r="E361" s="56" t="s">
        <v>37</v>
      </c>
      <c r="F361" s="56">
        <v>17.28</v>
      </c>
      <c r="G361" s="58">
        <v>96.53</v>
      </c>
      <c r="H361" s="58">
        <f t="shared" si="21"/>
        <v>1668.0384000000001</v>
      </c>
      <c r="I361" s="59">
        <f t="shared" si="22"/>
        <v>120.102626</v>
      </c>
      <c r="J361" s="60">
        <f t="shared" si="23"/>
        <v>2075.3733772800001</v>
      </c>
      <c r="K361" s="61">
        <f t="shared" si="20"/>
        <v>2.8258248961881074E-3</v>
      </c>
    </row>
    <row r="362" spans="1:11">
      <c r="A362" s="65" t="s">
        <v>832</v>
      </c>
      <c r="B362" s="65"/>
      <c r="C362" s="66"/>
      <c r="D362" s="66" t="s">
        <v>83</v>
      </c>
      <c r="E362" s="66"/>
      <c r="F362" s="65"/>
      <c r="G362" s="66"/>
      <c r="H362" s="62"/>
      <c r="I362" s="63"/>
      <c r="J362" s="64">
        <f>SUM(J363:J366)</f>
        <v>1092.3334456800001</v>
      </c>
      <c r="K362" s="55">
        <f t="shared" si="20"/>
        <v>1.4873193804707046E-3</v>
      </c>
    </row>
    <row r="363" spans="1:11">
      <c r="A363" s="56" t="s">
        <v>833</v>
      </c>
      <c r="B363" s="56" t="s">
        <v>834</v>
      </c>
      <c r="C363" s="57" t="s">
        <v>234</v>
      </c>
      <c r="D363" s="57" t="s">
        <v>835</v>
      </c>
      <c r="E363" s="56" t="s">
        <v>37</v>
      </c>
      <c r="F363" s="56">
        <v>8.6</v>
      </c>
      <c r="G363" s="58">
        <v>12.92</v>
      </c>
      <c r="H363" s="58">
        <f t="shared" si="21"/>
        <v>111.11199999999999</v>
      </c>
      <c r="I363" s="59">
        <f t="shared" si="22"/>
        <v>16.075064000000001</v>
      </c>
      <c r="J363" s="60">
        <f t="shared" si="23"/>
        <v>138.24555040000001</v>
      </c>
      <c r="K363" s="61">
        <f t="shared" si="20"/>
        <v>1.8823490865992832E-4</v>
      </c>
    </row>
    <row r="364" spans="1:11" ht="22.5">
      <c r="A364" s="56" t="s">
        <v>836</v>
      </c>
      <c r="B364" s="56" t="s">
        <v>492</v>
      </c>
      <c r="C364" s="57" t="s">
        <v>14</v>
      </c>
      <c r="D364" s="57" t="s">
        <v>493</v>
      </c>
      <c r="E364" s="56" t="s">
        <v>37</v>
      </c>
      <c r="F364" s="56">
        <v>18.46</v>
      </c>
      <c r="G364" s="58">
        <v>2.7</v>
      </c>
      <c r="H364" s="58">
        <f t="shared" si="21"/>
        <v>49.842000000000006</v>
      </c>
      <c r="I364" s="59">
        <f t="shared" si="22"/>
        <v>3.3593400000000004</v>
      </c>
      <c r="J364" s="60">
        <f t="shared" si="23"/>
        <v>62.013416400000011</v>
      </c>
      <c r="K364" s="61">
        <f t="shared" si="20"/>
        <v>8.4437363357946479E-5</v>
      </c>
    </row>
    <row r="365" spans="1:11" ht="22.5">
      <c r="A365" s="56" t="s">
        <v>837</v>
      </c>
      <c r="B365" s="56" t="s">
        <v>495</v>
      </c>
      <c r="C365" s="57" t="s">
        <v>14</v>
      </c>
      <c r="D365" s="57" t="s">
        <v>496</v>
      </c>
      <c r="E365" s="56" t="s">
        <v>37</v>
      </c>
      <c r="F365" s="56">
        <v>18.46</v>
      </c>
      <c r="G365" s="58">
        <v>26.64</v>
      </c>
      <c r="H365" s="58">
        <f t="shared" si="21"/>
        <v>491.77440000000001</v>
      </c>
      <c r="I365" s="59">
        <f t="shared" si="22"/>
        <v>33.145488</v>
      </c>
      <c r="J365" s="60">
        <f t="shared" si="23"/>
        <v>611.86570848000008</v>
      </c>
      <c r="K365" s="61">
        <f t="shared" si="20"/>
        <v>8.3311531846507185E-4</v>
      </c>
    </row>
    <row r="366" spans="1:11" ht="22.5">
      <c r="A366" s="56" t="s">
        <v>838</v>
      </c>
      <c r="B366" s="56" t="s">
        <v>498</v>
      </c>
      <c r="C366" s="57" t="s">
        <v>14</v>
      </c>
      <c r="D366" s="57" t="s">
        <v>499</v>
      </c>
      <c r="E366" s="56" t="s">
        <v>37</v>
      </c>
      <c r="F366" s="56">
        <v>18.46</v>
      </c>
      <c r="G366" s="58">
        <v>12.2</v>
      </c>
      <c r="H366" s="58">
        <f t="shared" si="21"/>
        <v>225.21199999999999</v>
      </c>
      <c r="I366" s="59">
        <f t="shared" si="22"/>
        <v>15.17924</v>
      </c>
      <c r="J366" s="60">
        <f t="shared" si="23"/>
        <v>280.20877039999999</v>
      </c>
      <c r="K366" s="61">
        <f t="shared" si="20"/>
        <v>3.8153178998775805E-4</v>
      </c>
    </row>
    <row r="367" spans="1:11">
      <c r="A367" s="65" t="s">
        <v>839</v>
      </c>
      <c r="B367" s="65"/>
      <c r="C367" s="66"/>
      <c r="D367" s="66" t="s">
        <v>99</v>
      </c>
      <c r="E367" s="66"/>
      <c r="F367" s="65"/>
      <c r="G367" s="66"/>
      <c r="H367" s="62"/>
      <c r="I367" s="63"/>
      <c r="J367" s="64">
        <f>J368</f>
        <v>159.56864999999999</v>
      </c>
      <c r="K367" s="55">
        <f t="shared" si="20"/>
        <v>2.1726840517348085E-4</v>
      </c>
    </row>
    <row r="368" spans="1:11" ht="33.75">
      <c r="A368" s="56" t="s">
        <v>840</v>
      </c>
      <c r="B368" s="56" t="s">
        <v>549</v>
      </c>
      <c r="C368" s="57" t="s">
        <v>14</v>
      </c>
      <c r="D368" s="57" t="s">
        <v>550</v>
      </c>
      <c r="E368" s="56" t="s">
        <v>114</v>
      </c>
      <c r="F368" s="56">
        <v>1</v>
      </c>
      <c r="G368" s="58">
        <v>128.25</v>
      </c>
      <c r="H368" s="58">
        <f t="shared" si="21"/>
        <v>128.25</v>
      </c>
      <c r="I368" s="59">
        <f t="shared" si="22"/>
        <v>159.56864999999999</v>
      </c>
      <c r="J368" s="60">
        <f t="shared" si="23"/>
        <v>159.56864999999999</v>
      </c>
      <c r="K368" s="61">
        <f t="shared" si="20"/>
        <v>2.1726840517348085E-4</v>
      </c>
    </row>
    <row r="369" spans="1:11">
      <c r="A369" s="65" t="s">
        <v>841</v>
      </c>
      <c r="B369" s="65"/>
      <c r="C369" s="66"/>
      <c r="D369" s="66" t="s">
        <v>213</v>
      </c>
      <c r="E369" s="66"/>
      <c r="F369" s="65"/>
      <c r="G369" s="66"/>
      <c r="H369" s="62"/>
      <c r="I369" s="63"/>
      <c r="J369" s="64">
        <f>J370+J388+J394+J396+J399</f>
        <v>42569.991949999996</v>
      </c>
      <c r="K369" s="55">
        <f t="shared" si="20"/>
        <v>5.7963229363815622E-2</v>
      </c>
    </row>
    <row r="370" spans="1:11">
      <c r="A370" s="65" t="s">
        <v>842</v>
      </c>
      <c r="B370" s="65"/>
      <c r="C370" s="66"/>
      <c r="D370" s="66" t="s">
        <v>215</v>
      </c>
      <c r="E370" s="66"/>
      <c r="F370" s="65"/>
      <c r="G370" s="66"/>
      <c r="H370" s="62"/>
      <c r="I370" s="63"/>
      <c r="J370" s="64">
        <f>SUM(J371:J387)</f>
        <v>4998.6854779999985</v>
      </c>
      <c r="K370" s="55">
        <f t="shared" si="20"/>
        <v>6.8062017305335265E-3</v>
      </c>
    </row>
    <row r="371" spans="1:11">
      <c r="A371" s="56" t="s">
        <v>843</v>
      </c>
      <c r="B371" s="56" t="s">
        <v>844</v>
      </c>
      <c r="C371" s="57" t="s">
        <v>234</v>
      </c>
      <c r="D371" s="57" t="s">
        <v>845</v>
      </c>
      <c r="E371" s="56" t="s">
        <v>46</v>
      </c>
      <c r="F371" s="56">
        <v>15</v>
      </c>
      <c r="G371" s="58">
        <v>47.86</v>
      </c>
      <c r="H371" s="58">
        <f t="shared" si="21"/>
        <v>717.9</v>
      </c>
      <c r="I371" s="59">
        <f t="shared" si="22"/>
        <v>59.547412000000001</v>
      </c>
      <c r="J371" s="60">
        <f t="shared" si="23"/>
        <v>893.21118000000001</v>
      </c>
      <c r="K371" s="61">
        <f t="shared" si="20"/>
        <v>1.2161948387839525E-3</v>
      </c>
    </row>
    <row r="372" spans="1:11">
      <c r="A372" s="56" t="s">
        <v>846</v>
      </c>
      <c r="B372" s="56" t="s">
        <v>220</v>
      </c>
      <c r="C372" s="57" t="s">
        <v>74</v>
      </c>
      <c r="D372" s="57" t="s">
        <v>221</v>
      </c>
      <c r="E372" s="56" t="s">
        <v>30</v>
      </c>
      <c r="F372" s="56">
        <v>4</v>
      </c>
      <c r="G372" s="58">
        <v>12.12</v>
      </c>
      <c r="H372" s="58">
        <f t="shared" si="21"/>
        <v>48.48</v>
      </c>
      <c r="I372" s="59">
        <f t="shared" si="22"/>
        <v>15.079704</v>
      </c>
      <c r="J372" s="60">
        <f t="shared" si="23"/>
        <v>60.318815999999998</v>
      </c>
      <c r="K372" s="61">
        <f t="shared" si="20"/>
        <v>8.2129998306513464E-5</v>
      </c>
    </row>
    <row r="373" spans="1:11">
      <c r="A373" s="56" t="s">
        <v>847</v>
      </c>
      <c r="B373" s="56" t="s">
        <v>223</v>
      </c>
      <c r="C373" s="57" t="s">
        <v>224</v>
      </c>
      <c r="D373" s="57" t="s">
        <v>225</v>
      </c>
      <c r="E373" s="56" t="s">
        <v>114</v>
      </c>
      <c r="F373" s="56">
        <v>14</v>
      </c>
      <c r="G373" s="58">
        <v>15.92</v>
      </c>
      <c r="H373" s="58">
        <f t="shared" si="21"/>
        <v>222.88</v>
      </c>
      <c r="I373" s="59">
        <f t="shared" si="22"/>
        <v>19.807663999999999</v>
      </c>
      <c r="J373" s="60">
        <f t="shared" si="23"/>
        <v>277.30729600000001</v>
      </c>
      <c r="K373" s="61">
        <f t="shared" si="20"/>
        <v>3.7758114732994478E-4</v>
      </c>
    </row>
    <row r="374" spans="1:11" ht="22.5">
      <c r="A374" s="56" t="s">
        <v>848</v>
      </c>
      <c r="B374" s="56" t="s">
        <v>227</v>
      </c>
      <c r="C374" s="57" t="s">
        <v>14</v>
      </c>
      <c r="D374" s="57" t="s">
        <v>228</v>
      </c>
      <c r="E374" s="56" t="s">
        <v>46</v>
      </c>
      <c r="F374" s="56">
        <v>15</v>
      </c>
      <c r="G374" s="58">
        <v>9.9</v>
      </c>
      <c r="H374" s="58">
        <f t="shared" si="21"/>
        <v>148.5</v>
      </c>
      <c r="I374" s="59">
        <f t="shared" si="22"/>
        <v>12.31758</v>
      </c>
      <c r="J374" s="60">
        <f t="shared" si="23"/>
        <v>184.7637</v>
      </c>
      <c r="K374" s="61">
        <f t="shared" si="20"/>
        <v>2.5157394283245154E-4</v>
      </c>
    </row>
    <row r="375" spans="1:11" ht="33.75">
      <c r="A375" s="56" t="s">
        <v>849</v>
      </c>
      <c r="B375" s="56" t="s">
        <v>230</v>
      </c>
      <c r="C375" s="57" t="s">
        <v>14</v>
      </c>
      <c r="D375" s="57" t="s">
        <v>231</v>
      </c>
      <c r="E375" s="56" t="s">
        <v>114</v>
      </c>
      <c r="F375" s="56">
        <v>8</v>
      </c>
      <c r="G375" s="58">
        <v>12</v>
      </c>
      <c r="H375" s="58">
        <f t="shared" si="21"/>
        <v>96</v>
      </c>
      <c r="I375" s="59">
        <f t="shared" si="22"/>
        <v>14.930400000000001</v>
      </c>
      <c r="J375" s="60">
        <f t="shared" si="23"/>
        <v>119.4432</v>
      </c>
      <c r="K375" s="61">
        <f t="shared" si="20"/>
        <v>1.6263366001289796E-4</v>
      </c>
    </row>
    <row r="376" spans="1:11">
      <c r="A376" s="56" t="s">
        <v>850</v>
      </c>
      <c r="B376" s="56" t="s">
        <v>233</v>
      </c>
      <c r="C376" s="57" t="s">
        <v>234</v>
      </c>
      <c r="D376" s="57" t="s">
        <v>235</v>
      </c>
      <c r="E376" s="56" t="s">
        <v>114</v>
      </c>
      <c r="F376" s="56">
        <v>5</v>
      </c>
      <c r="G376" s="58">
        <v>10.93</v>
      </c>
      <c r="H376" s="58">
        <f t="shared" si="21"/>
        <v>54.65</v>
      </c>
      <c r="I376" s="59">
        <f t="shared" si="22"/>
        <v>13.599105999999999</v>
      </c>
      <c r="J376" s="60">
        <f t="shared" si="23"/>
        <v>67.995530000000002</v>
      </c>
      <c r="K376" s="61">
        <f t="shared" si="20"/>
        <v>9.2582599163592441E-5</v>
      </c>
    </row>
    <row r="377" spans="1:11">
      <c r="A377" s="56" t="s">
        <v>851</v>
      </c>
      <c r="B377" s="56" t="s">
        <v>237</v>
      </c>
      <c r="C377" s="57" t="s">
        <v>74</v>
      </c>
      <c r="D377" s="57" t="s">
        <v>238</v>
      </c>
      <c r="E377" s="56" t="s">
        <v>30</v>
      </c>
      <c r="F377" s="56">
        <v>2</v>
      </c>
      <c r="G377" s="58">
        <v>12.22</v>
      </c>
      <c r="H377" s="58">
        <f t="shared" si="21"/>
        <v>24.44</v>
      </c>
      <c r="I377" s="59">
        <f t="shared" si="22"/>
        <v>15.204124</v>
      </c>
      <c r="J377" s="60">
        <f t="shared" si="23"/>
        <v>30.408248</v>
      </c>
      <c r="K377" s="61">
        <f t="shared" si="20"/>
        <v>4.1403819278283605E-5</v>
      </c>
    </row>
    <row r="378" spans="1:11">
      <c r="A378" s="56" t="s">
        <v>852</v>
      </c>
      <c r="B378" s="56" t="s">
        <v>561</v>
      </c>
      <c r="C378" s="57" t="s">
        <v>74</v>
      </c>
      <c r="D378" s="57" t="s">
        <v>562</v>
      </c>
      <c r="E378" s="56" t="s">
        <v>30</v>
      </c>
      <c r="F378" s="56">
        <v>1</v>
      </c>
      <c r="G378" s="58">
        <v>13.72</v>
      </c>
      <c r="H378" s="58">
        <f t="shared" si="21"/>
        <v>13.72</v>
      </c>
      <c r="I378" s="59">
        <f t="shared" si="22"/>
        <v>17.070424000000003</v>
      </c>
      <c r="J378" s="60">
        <f t="shared" si="23"/>
        <v>17.070424000000003</v>
      </c>
      <c r="K378" s="61">
        <f t="shared" si="20"/>
        <v>2.3243060576843337E-5</v>
      </c>
    </row>
    <row r="379" spans="1:11">
      <c r="A379" s="56" t="s">
        <v>853</v>
      </c>
      <c r="B379" s="56" t="s">
        <v>619</v>
      </c>
      <c r="C379" s="57" t="s">
        <v>14</v>
      </c>
      <c r="D379" s="57" t="s">
        <v>620</v>
      </c>
      <c r="E379" s="56" t="s">
        <v>114</v>
      </c>
      <c r="F379" s="56">
        <v>2</v>
      </c>
      <c r="G379" s="58">
        <v>9.36</v>
      </c>
      <c r="H379" s="58">
        <f t="shared" si="21"/>
        <v>18.72</v>
      </c>
      <c r="I379" s="59">
        <f t="shared" si="22"/>
        <v>11.645712</v>
      </c>
      <c r="J379" s="60">
        <f t="shared" si="23"/>
        <v>23.291423999999999</v>
      </c>
      <c r="K379" s="61">
        <f t="shared" si="20"/>
        <v>3.1713563702515099E-5</v>
      </c>
    </row>
    <row r="380" spans="1:11">
      <c r="A380" s="56" t="s">
        <v>854</v>
      </c>
      <c r="B380" s="56" t="s">
        <v>622</v>
      </c>
      <c r="C380" s="57" t="s">
        <v>14</v>
      </c>
      <c r="D380" s="57" t="s">
        <v>623</v>
      </c>
      <c r="E380" s="56" t="s">
        <v>114</v>
      </c>
      <c r="F380" s="56">
        <v>5</v>
      </c>
      <c r="G380" s="58">
        <v>12.57</v>
      </c>
      <c r="H380" s="58">
        <f t="shared" si="21"/>
        <v>62.85</v>
      </c>
      <c r="I380" s="59">
        <f t="shared" si="22"/>
        <v>15.639594000000001</v>
      </c>
      <c r="J380" s="60">
        <f t="shared" si="23"/>
        <v>78.197969999999998</v>
      </c>
      <c r="K380" s="61">
        <f t="shared" si="20"/>
        <v>1.0647422428969413E-4</v>
      </c>
    </row>
    <row r="381" spans="1:11">
      <c r="A381" s="56" t="s">
        <v>855</v>
      </c>
      <c r="B381" s="56" t="s">
        <v>243</v>
      </c>
      <c r="C381" s="57" t="s">
        <v>74</v>
      </c>
      <c r="D381" s="57" t="s">
        <v>244</v>
      </c>
      <c r="E381" s="56" t="s">
        <v>30</v>
      </c>
      <c r="F381" s="56">
        <v>100</v>
      </c>
      <c r="G381" s="58">
        <v>1.9</v>
      </c>
      <c r="H381" s="58">
        <f t="shared" si="21"/>
        <v>190</v>
      </c>
      <c r="I381" s="59">
        <f t="shared" si="22"/>
        <v>2.3639799999999997</v>
      </c>
      <c r="J381" s="60">
        <f t="shared" si="23"/>
        <v>236.39799999999997</v>
      </c>
      <c r="K381" s="61">
        <f t="shared" si="20"/>
        <v>3.2187911877552719E-4</v>
      </c>
    </row>
    <row r="382" spans="1:11">
      <c r="A382" s="56" t="s">
        <v>856</v>
      </c>
      <c r="B382" s="56" t="s">
        <v>246</v>
      </c>
      <c r="C382" s="57" t="s">
        <v>74</v>
      </c>
      <c r="D382" s="57" t="s">
        <v>247</v>
      </c>
      <c r="E382" s="56" t="s">
        <v>30</v>
      </c>
      <c r="F382" s="56">
        <v>100</v>
      </c>
      <c r="G382" s="58">
        <v>0.39</v>
      </c>
      <c r="H382" s="58">
        <f t="shared" si="21"/>
        <v>39</v>
      </c>
      <c r="I382" s="59">
        <f t="shared" si="22"/>
        <v>0.485238</v>
      </c>
      <c r="J382" s="60">
        <f t="shared" si="23"/>
        <v>48.523800000000001</v>
      </c>
      <c r="K382" s="61">
        <f t="shared" si="20"/>
        <v>6.60699243802398E-5</v>
      </c>
    </row>
    <row r="383" spans="1:11">
      <c r="A383" s="56" t="s">
        <v>857</v>
      </c>
      <c r="B383" s="56" t="s">
        <v>249</v>
      </c>
      <c r="C383" s="57" t="s">
        <v>74</v>
      </c>
      <c r="D383" s="57" t="s">
        <v>250</v>
      </c>
      <c r="E383" s="56" t="s">
        <v>30</v>
      </c>
      <c r="F383" s="56">
        <v>100</v>
      </c>
      <c r="G383" s="58">
        <v>1.91</v>
      </c>
      <c r="H383" s="58">
        <f t="shared" si="21"/>
        <v>191</v>
      </c>
      <c r="I383" s="59">
        <f t="shared" si="22"/>
        <v>2.3764219999999998</v>
      </c>
      <c r="J383" s="60">
        <f t="shared" si="23"/>
        <v>237.64219999999997</v>
      </c>
      <c r="K383" s="61">
        <f t="shared" si="20"/>
        <v>3.2357321940066155E-4</v>
      </c>
    </row>
    <row r="384" spans="1:11">
      <c r="A384" s="56" t="s">
        <v>858</v>
      </c>
      <c r="B384" s="56" t="s">
        <v>252</v>
      </c>
      <c r="C384" s="57" t="s">
        <v>44</v>
      </c>
      <c r="D384" s="57" t="s">
        <v>253</v>
      </c>
      <c r="E384" s="56" t="s">
        <v>30</v>
      </c>
      <c r="F384" s="56">
        <v>200</v>
      </c>
      <c r="G384" s="58">
        <v>4.9400000000000004</v>
      </c>
      <c r="H384" s="58">
        <f t="shared" si="21"/>
        <v>988.00000000000011</v>
      </c>
      <c r="I384" s="59">
        <f t="shared" si="22"/>
        <v>6.1463480000000006</v>
      </c>
      <c r="J384" s="60">
        <f t="shared" si="23"/>
        <v>1229.2696000000001</v>
      </c>
      <c r="K384" s="61">
        <f t="shared" si="20"/>
        <v>1.6737714176327417E-3</v>
      </c>
    </row>
    <row r="385" spans="1:11">
      <c r="A385" s="56" t="s">
        <v>859</v>
      </c>
      <c r="B385" s="56" t="s">
        <v>249</v>
      </c>
      <c r="C385" s="57" t="s">
        <v>74</v>
      </c>
      <c r="D385" s="57" t="s">
        <v>250</v>
      </c>
      <c r="E385" s="56" t="s">
        <v>30</v>
      </c>
      <c r="F385" s="56">
        <v>100</v>
      </c>
      <c r="G385" s="58">
        <v>1.91</v>
      </c>
      <c r="H385" s="58">
        <f t="shared" si="21"/>
        <v>191</v>
      </c>
      <c r="I385" s="59">
        <f t="shared" si="22"/>
        <v>2.3764219999999998</v>
      </c>
      <c r="J385" s="60">
        <f t="shared" si="23"/>
        <v>237.64219999999997</v>
      </c>
      <c r="K385" s="61">
        <f t="shared" si="20"/>
        <v>3.2357321940066155E-4</v>
      </c>
    </row>
    <row r="386" spans="1:11">
      <c r="A386" s="56" t="s">
        <v>860</v>
      </c>
      <c r="B386" s="56" t="s">
        <v>256</v>
      </c>
      <c r="C386" s="57" t="s">
        <v>44</v>
      </c>
      <c r="D386" s="57" t="s">
        <v>605</v>
      </c>
      <c r="E386" s="56" t="s">
        <v>46</v>
      </c>
      <c r="F386" s="56">
        <v>100</v>
      </c>
      <c r="G386" s="58">
        <v>9.77</v>
      </c>
      <c r="H386" s="58">
        <f t="shared" si="21"/>
        <v>977</v>
      </c>
      <c r="I386" s="59">
        <f t="shared" si="22"/>
        <v>12.155833999999999</v>
      </c>
      <c r="J386" s="60">
        <f t="shared" si="23"/>
        <v>1215.5834</v>
      </c>
      <c r="K386" s="61">
        <f t="shared" si="20"/>
        <v>1.6551363107562636E-3</v>
      </c>
    </row>
    <row r="387" spans="1:11" ht="22.5">
      <c r="A387" s="56" t="s">
        <v>861</v>
      </c>
      <c r="B387" s="56" t="s">
        <v>259</v>
      </c>
      <c r="C387" s="57" t="s">
        <v>260</v>
      </c>
      <c r="D387" s="57" t="s">
        <v>261</v>
      </c>
      <c r="E387" s="56" t="s">
        <v>262</v>
      </c>
      <c r="F387" s="56">
        <v>3</v>
      </c>
      <c r="G387" s="58">
        <v>11.15</v>
      </c>
      <c r="H387" s="58">
        <f t="shared" si="21"/>
        <v>33.450000000000003</v>
      </c>
      <c r="I387" s="59">
        <f t="shared" si="22"/>
        <v>13.87283</v>
      </c>
      <c r="J387" s="60">
        <f t="shared" si="23"/>
        <v>41.618490000000001</v>
      </c>
      <c r="K387" s="61">
        <f t="shared" si="20"/>
        <v>5.6667665910744133E-5</v>
      </c>
    </row>
    <row r="388" spans="1:11">
      <c r="A388" s="65" t="s">
        <v>862</v>
      </c>
      <c r="B388" s="65"/>
      <c r="C388" s="66"/>
      <c r="D388" s="66" t="s">
        <v>278</v>
      </c>
      <c r="E388" s="66"/>
      <c r="F388" s="65"/>
      <c r="G388" s="66"/>
      <c r="H388" s="62"/>
      <c r="I388" s="63"/>
      <c r="J388" s="64">
        <f>SUM(J389:J393)</f>
        <v>2162.4195999999997</v>
      </c>
      <c r="K388" s="55">
        <f t="shared" si="20"/>
        <v>2.9443468864835064E-3</v>
      </c>
    </row>
    <row r="389" spans="1:11" ht="22.5">
      <c r="A389" s="56" t="s">
        <v>863</v>
      </c>
      <c r="B389" s="56" t="s">
        <v>280</v>
      </c>
      <c r="C389" s="57" t="s">
        <v>14</v>
      </c>
      <c r="D389" s="57" t="s">
        <v>281</v>
      </c>
      <c r="E389" s="56" t="s">
        <v>46</v>
      </c>
      <c r="F389" s="56">
        <v>100</v>
      </c>
      <c r="G389" s="58">
        <v>3.71</v>
      </c>
      <c r="H389" s="58">
        <f t="shared" si="21"/>
        <v>371</v>
      </c>
      <c r="I389" s="59">
        <f t="shared" si="22"/>
        <v>4.6159819999999998</v>
      </c>
      <c r="J389" s="60">
        <f t="shared" si="23"/>
        <v>461.59819999999996</v>
      </c>
      <c r="K389" s="61">
        <f t="shared" si="20"/>
        <v>6.2851133192484514E-4</v>
      </c>
    </row>
    <row r="390" spans="1:11" ht="22.5">
      <c r="A390" s="56" t="s">
        <v>864</v>
      </c>
      <c r="B390" s="56" t="s">
        <v>280</v>
      </c>
      <c r="C390" s="57" t="s">
        <v>14</v>
      </c>
      <c r="D390" s="57" t="s">
        <v>283</v>
      </c>
      <c r="E390" s="56" t="s">
        <v>46</v>
      </c>
      <c r="F390" s="56">
        <v>100</v>
      </c>
      <c r="G390" s="58">
        <v>3.71</v>
      </c>
      <c r="H390" s="58">
        <f t="shared" si="21"/>
        <v>371</v>
      </c>
      <c r="I390" s="59">
        <f t="shared" si="22"/>
        <v>4.6159819999999998</v>
      </c>
      <c r="J390" s="60">
        <f t="shared" si="23"/>
        <v>461.59819999999996</v>
      </c>
      <c r="K390" s="61">
        <f t="shared" si="20"/>
        <v>6.2851133192484514E-4</v>
      </c>
    </row>
    <row r="391" spans="1:11" ht="22.5">
      <c r="A391" s="56" t="s">
        <v>865</v>
      </c>
      <c r="B391" s="56" t="s">
        <v>280</v>
      </c>
      <c r="C391" s="57" t="s">
        <v>14</v>
      </c>
      <c r="D391" s="57" t="s">
        <v>285</v>
      </c>
      <c r="E391" s="56" t="s">
        <v>46</v>
      </c>
      <c r="F391" s="56">
        <v>100</v>
      </c>
      <c r="G391" s="58">
        <v>3.71</v>
      </c>
      <c r="H391" s="58">
        <f t="shared" si="21"/>
        <v>371</v>
      </c>
      <c r="I391" s="59">
        <f t="shared" si="22"/>
        <v>4.6159819999999998</v>
      </c>
      <c r="J391" s="60">
        <f t="shared" si="23"/>
        <v>461.59819999999996</v>
      </c>
      <c r="K391" s="61">
        <f t="shared" si="20"/>
        <v>6.2851133192484514E-4</v>
      </c>
    </row>
    <row r="392" spans="1:11" ht="33.75">
      <c r="A392" s="56" t="s">
        <v>866</v>
      </c>
      <c r="B392" s="56" t="s">
        <v>280</v>
      </c>
      <c r="C392" s="57" t="s">
        <v>14</v>
      </c>
      <c r="D392" s="57" t="s">
        <v>287</v>
      </c>
      <c r="E392" s="56" t="s">
        <v>46</v>
      </c>
      <c r="F392" s="56">
        <v>100</v>
      </c>
      <c r="G392" s="58">
        <v>3.71</v>
      </c>
      <c r="H392" s="58">
        <f t="shared" si="21"/>
        <v>371</v>
      </c>
      <c r="I392" s="59">
        <f t="shared" si="22"/>
        <v>4.6159819999999998</v>
      </c>
      <c r="J392" s="60">
        <f t="shared" si="23"/>
        <v>461.59819999999996</v>
      </c>
      <c r="K392" s="61">
        <f t="shared" si="20"/>
        <v>6.2851133192484514E-4</v>
      </c>
    </row>
    <row r="393" spans="1:11" ht="33.75">
      <c r="A393" s="56" t="s">
        <v>867</v>
      </c>
      <c r="B393" s="56" t="s">
        <v>289</v>
      </c>
      <c r="C393" s="57" t="s">
        <v>14</v>
      </c>
      <c r="D393" s="57" t="s">
        <v>290</v>
      </c>
      <c r="E393" s="56" t="s">
        <v>46</v>
      </c>
      <c r="F393" s="56">
        <v>100</v>
      </c>
      <c r="G393" s="58">
        <v>2.54</v>
      </c>
      <c r="H393" s="58">
        <f t="shared" si="21"/>
        <v>254</v>
      </c>
      <c r="I393" s="59">
        <f t="shared" si="22"/>
        <v>3.1602680000000003</v>
      </c>
      <c r="J393" s="60">
        <f t="shared" si="23"/>
        <v>316.02680000000004</v>
      </c>
      <c r="K393" s="61">
        <f t="shared" si="20"/>
        <v>4.3030155878412592E-4</v>
      </c>
    </row>
    <row r="394" spans="1:11">
      <c r="A394" s="65" t="s">
        <v>868</v>
      </c>
      <c r="B394" s="65"/>
      <c r="C394" s="66"/>
      <c r="D394" s="66" t="s">
        <v>305</v>
      </c>
      <c r="E394" s="66"/>
      <c r="F394" s="65"/>
      <c r="G394" s="66"/>
      <c r="H394" s="62"/>
      <c r="I394" s="63"/>
      <c r="J394" s="64">
        <f>J395</f>
        <v>32743.163487999998</v>
      </c>
      <c r="K394" s="55">
        <f t="shared" ref="K394:K457" si="24">J394/$H$572</f>
        <v>4.4583036275435736E-2</v>
      </c>
    </row>
    <row r="395" spans="1:11">
      <c r="A395" s="56" t="s">
        <v>869</v>
      </c>
      <c r="B395" s="56" t="s">
        <v>870</v>
      </c>
      <c r="C395" s="57" t="s">
        <v>74</v>
      </c>
      <c r="D395" s="57" t="s">
        <v>871</v>
      </c>
      <c r="E395" s="56" t="s">
        <v>30</v>
      </c>
      <c r="F395" s="56">
        <v>7</v>
      </c>
      <c r="G395" s="58">
        <v>3759.52</v>
      </c>
      <c r="H395" s="58">
        <f t="shared" ref="H395:H458" si="25">G395*F395</f>
        <v>26316.639999999999</v>
      </c>
      <c r="I395" s="59">
        <f t="shared" ref="I395:I458" si="26">G395*$K$6+G395</f>
        <v>4677.5947839999999</v>
      </c>
      <c r="J395" s="60">
        <f t="shared" ref="J395:J458" si="27">I395*F395</f>
        <v>32743.163487999998</v>
      </c>
      <c r="K395" s="61">
        <f t="shared" si="24"/>
        <v>4.4583036275435736E-2</v>
      </c>
    </row>
    <row r="396" spans="1:11">
      <c r="A396" s="65" t="s">
        <v>872</v>
      </c>
      <c r="B396" s="65"/>
      <c r="C396" s="66"/>
      <c r="D396" s="66" t="s">
        <v>663</v>
      </c>
      <c r="E396" s="66"/>
      <c r="F396" s="65"/>
      <c r="G396" s="66"/>
      <c r="H396" s="62"/>
      <c r="I396" s="63"/>
      <c r="J396" s="64">
        <f>SUM(J397:J398)</f>
        <v>133.96301399999999</v>
      </c>
      <c r="K396" s="55">
        <f t="shared" si="24"/>
        <v>1.8240381430821584E-4</v>
      </c>
    </row>
    <row r="397" spans="1:11" ht="22.5">
      <c r="A397" s="56" t="s">
        <v>873</v>
      </c>
      <c r="B397" s="56" t="s">
        <v>679</v>
      </c>
      <c r="C397" s="57" t="s">
        <v>24</v>
      </c>
      <c r="D397" s="57" t="s">
        <v>680</v>
      </c>
      <c r="E397" s="56" t="s">
        <v>30</v>
      </c>
      <c r="F397" s="56">
        <v>1</v>
      </c>
      <c r="G397" s="58">
        <v>46.92</v>
      </c>
      <c r="H397" s="58">
        <f t="shared" si="25"/>
        <v>46.92</v>
      </c>
      <c r="I397" s="59">
        <f t="shared" si="26"/>
        <v>58.377864000000002</v>
      </c>
      <c r="J397" s="60">
        <f t="shared" si="27"/>
        <v>58.377864000000002</v>
      </c>
      <c r="K397" s="61">
        <f t="shared" si="24"/>
        <v>7.9487201331303876E-5</v>
      </c>
    </row>
    <row r="398" spans="1:11" ht="22.5">
      <c r="A398" s="56" t="s">
        <v>874</v>
      </c>
      <c r="B398" s="56" t="s">
        <v>328</v>
      </c>
      <c r="C398" s="57" t="s">
        <v>24</v>
      </c>
      <c r="D398" s="57" t="s">
        <v>329</v>
      </c>
      <c r="E398" s="56" t="s">
        <v>30</v>
      </c>
      <c r="F398" s="56">
        <v>3</v>
      </c>
      <c r="G398" s="58">
        <v>20.25</v>
      </c>
      <c r="H398" s="58">
        <f t="shared" si="25"/>
        <v>60.75</v>
      </c>
      <c r="I398" s="59">
        <f t="shared" si="26"/>
        <v>25.195050000000002</v>
      </c>
      <c r="J398" s="60">
        <f t="shared" si="27"/>
        <v>75.585149999999999</v>
      </c>
      <c r="K398" s="61">
        <f t="shared" si="24"/>
        <v>1.0291661297691199E-4</v>
      </c>
    </row>
    <row r="399" spans="1:11">
      <c r="A399" s="65" t="s">
        <v>875</v>
      </c>
      <c r="B399" s="65"/>
      <c r="C399" s="66"/>
      <c r="D399" s="66" t="s">
        <v>331</v>
      </c>
      <c r="E399" s="66"/>
      <c r="F399" s="65"/>
      <c r="G399" s="66"/>
      <c r="H399" s="62"/>
      <c r="I399" s="63"/>
      <c r="J399" s="64">
        <f>SUM(J400:J408)</f>
        <v>2531.76037</v>
      </c>
      <c r="K399" s="55">
        <f t="shared" si="24"/>
        <v>3.4472406570546397E-3</v>
      </c>
    </row>
    <row r="400" spans="1:11" ht="33.75">
      <c r="A400" s="56" t="s">
        <v>876</v>
      </c>
      <c r="B400" s="56" t="s">
        <v>690</v>
      </c>
      <c r="C400" s="57" t="s">
        <v>14</v>
      </c>
      <c r="D400" s="57" t="s">
        <v>877</v>
      </c>
      <c r="E400" s="56" t="s">
        <v>114</v>
      </c>
      <c r="F400" s="56">
        <v>1</v>
      </c>
      <c r="G400" s="58">
        <v>161.77000000000001</v>
      </c>
      <c r="H400" s="58">
        <f t="shared" si="25"/>
        <v>161.77000000000001</v>
      </c>
      <c r="I400" s="59">
        <f t="shared" si="26"/>
        <v>201.27423400000001</v>
      </c>
      <c r="J400" s="60">
        <f t="shared" si="27"/>
        <v>201.27423400000001</v>
      </c>
      <c r="K400" s="61">
        <f t="shared" si="24"/>
        <v>2.7405465812798443E-4</v>
      </c>
    </row>
    <row r="401" spans="1:11" ht="22.5">
      <c r="A401" s="56" t="s">
        <v>878</v>
      </c>
      <c r="B401" s="56" t="s">
        <v>879</v>
      </c>
      <c r="C401" s="57" t="s">
        <v>14</v>
      </c>
      <c r="D401" s="57" t="s">
        <v>880</v>
      </c>
      <c r="E401" s="56" t="s">
        <v>114</v>
      </c>
      <c r="F401" s="56">
        <v>1</v>
      </c>
      <c r="G401" s="58">
        <v>40.54</v>
      </c>
      <c r="H401" s="58">
        <f t="shared" si="25"/>
        <v>40.54</v>
      </c>
      <c r="I401" s="59">
        <f t="shared" si="26"/>
        <v>50.439867999999997</v>
      </c>
      <c r="J401" s="60">
        <f t="shared" si="27"/>
        <v>50.439867999999997</v>
      </c>
      <c r="K401" s="61">
        <f t="shared" si="24"/>
        <v>6.867883934294669E-5</v>
      </c>
    </row>
    <row r="402" spans="1:11" ht="22.5">
      <c r="A402" s="56" t="s">
        <v>881</v>
      </c>
      <c r="B402" s="56" t="s">
        <v>882</v>
      </c>
      <c r="C402" s="57" t="s">
        <v>14</v>
      </c>
      <c r="D402" s="57" t="s">
        <v>883</v>
      </c>
      <c r="E402" s="56" t="s">
        <v>114</v>
      </c>
      <c r="F402" s="56">
        <v>2</v>
      </c>
      <c r="G402" s="58">
        <v>44.83</v>
      </c>
      <c r="H402" s="58">
        <f t="shared" si="25"/>
        <v>89.66</v>
      </c>
      <c r="I402" s="59">
        <f t="shared" si="26"/>
        <v>55.777485999999996</v>
      </c>
      <c r="J402" s="60">
        <f t="shared" si="27"/>
        <v>111.55497199999999</v>
      </c>
      <c r="K402" s="61">
        <f t="shared" si="24"/>
        <v>1.5189306204954614E-4</v>
      </c>
    </row>
    <row r="403" spans="1:11">
      <c r="A403" s="56" t="s">
        <v>884</v>
      </c>
      <c r="B403" s="56" t="s">
        <v>885</v>
      </c>
      <c r="C403" s="57" t="s">
        <v>44</v>
      </c>
      <c r="D403" s="57" t="s">
        <v>886</v>
      </c>
      <c r="E403" s="56" t="s">
        <v>46</v>
      </c>
      <c r="F403" s="56">
        <v>6</v>
      </c>
      <c r="G403" s="58">
        <v>46.45</v>
      </c>
      <c r="H403" s="58">
        <f t="shared" si="25"/>
        <v>278.70000000000005</v>
      </c>
      <c r="I403" s="59">
        <f t="shared" si="26"/>
        <v>57.793090000000007</v>
      </c>
      <c r="J403" s="60">
        <f t="shared" si="27"/>
        <v>346.75854000000004</v>
      </c>
      <c r="K403" s="61">
        <f t="shared" si="24"/>
        <v>4.7214584422494444E-4</v>
      </c>
    </row>
    <row r="404" spans="1:11">
      <c r="A404" s="56" t="s">
        <v>887</v>
      </c>
      <c r="B404" s="56" t="s">
        <v>888</v>
      </c>
      <c r="C404" s="57" t="s">
        <v>44</v>
      </c>
      <c r="D404" s="57" t="s">
        <v>889</v>
      </c>
      <c r="E404" s="56" t="s">
        <v>30</v>
      </c>
      <c r="F404" s="56">
        <v>2</v>
      </c>
      <c r="G404" s="58">
        <v>32.96</v>
      </c>
      <c r="H404" s="58">
        <f t="shared" si="25"/>
        <v>65.92</v>
      </c>
      <c r="I404" s="59">
        <f t="shared" si="26"/>
        <v>41.008831999999998</v>
      </c>
      <c r="J404" s="60">
        <f t="shared" si="27"/>
        <v>82.017663999999996</v>
      </c>
      <c r="K404" s="61">
        <f t="shared" si="24"/>
        <v>1.116751132088566E-4</v>
      </c>
    </row>
    <row r="405" spans="1:11" ht="22.5">
      <c r="A405" s="56" t="s">
        <v>890</v>
      </c>
      <c r="B405" s="56" t="s">
        <v>891</v>
      </c>
      <c r="C405" s="57" t="s">
        <v>14</v>
      </c>
      <c r="D405" s="57" t="s">
        <v>892</v>
      </c>
      <c r="E405" s="56" t="s">
        <v>114</v>
      </c>
      <c r="F405" s="56">
        <v>3</v>
      </c>
      <c r="G405" s="58">
        <v>45.93</v>
      </c>
      <c r="H405" s="58">
        <f t="shared" si="25"/>
        <v>137.79</v>
      </c>
      <c r="I405" s="59">
        <f t="shared" si="26"/>
        <v>57.146106000000003</v>
      </c>
      <c r="J405" s="60">
        <f t="shared" si="27"/>
        <v>171.43831800000001</v>
      </c>
      <c r="K405" s="61">
        <f t="shared" si="24"/>
        <v>2.3343012513726261E-4</v>
      </c>
    </row>
    <row r="406" spans="1:11">
      <c r="A406" s="56" t="s">
        <v>893</v>
      </c>
      <c r="B406" s="56" t="s">
        <v>894</v>
      </c>
      <c r="C406" s="57" t="s">
        <v>14</v>
      </c>
      <c r="D406" s="57" t="s">
        <v>895</v>
      </c>
      <c r="E406" s="56" t="s">
        <v>114</v>
      </c>
      <c r="F406" s="56">
        <v>3</v>
      </c>
      <c r="G406" s="58">
        <v>27.99</v>
      </c>
      <c r="H406" s="58">
        <f t="shared" si="25"/>
        <v>83.97</v>
      </c>
      <c r="I406" s="59">
        <f t="shared" si="26"/>
        <v>34.825158000000002</v>
      </c>
      <c r="J406" s="60">
        <f t="shared" si="27"/>
        <v>104.47547400000001</v>
      </c>
      <c r="K406" s="61">
        <f t="shared" si="24"/>
        <v>1.422536294925317E-4</v>
      </c>
    </row>
    <row r="407" spans="1:11">
      <c r="A407" s="56" t="s">
        <v>896</v>
      </c>
      <c r="B407" s="56" t="s">
        <v>897</v>
      </c>
      <c r="C407" s="57" t="s">
        <v>14</v>
      </c>
      <c r="D407" s="57" t="s">
        <v>898</v>
      </c>
      <c r="E407" s="56" t="s">
        <v>114</v>
      </c>
      <c r="F407" s="56">
        <v>3</v>
      </c>
      <c r="G407" s="58">
        <v>42.96</v>
      </c>
      <c r="H407" s="58">
        <f t="shared" si="25"/>
        <v>128.88</v>
      </c>
      <c r="I407" s="59">
        <f t="shared" si="26"/>
        <v>53.450832000000005</v>
      </c>
      <c r="J407" s="60">
        <f t="shared" si="27"/>
        <v>160.35249600000003</v>
      </c>
      <c r="K407" s="61">
        <f t="shared" si="24"/>
        <v>2.1833568856731555E-4</v>
      </c>
    </row>
    <row r="408" spans="1:11" ht="33.75">
      <c r="A408" s="56" t="s">
        <v>899</v>
      </c>
      <c r="B408" s="56" t="s">
        <v>900</v>
      </c>
      <c r="C408" s="57" t="s">
        <v>14</v>
      </c>
      <c r="D408" s="57" t="s">
        <v>901</v>
      </c>
      <c r="E408" s="56" t="s">
        <v>114</v>
      </c>
      <c r="F408" s="56">
        <v>7</v>
      </c>
      <c r="G408" s="58">
        <v>149.66</v>
      </c>
      <c r="H408" s="58">
        <f t="shared" si="25"/>
        <v>1047.6199999999999</v>
      </c>
      <c r="I408" s="59">
        <f t="shared" si="26"/>
        <v>186.20697200000001</v>
      </c>
      <c r="J408" s="60">
        <f t="shared" si="27"/>
        <v>1303.4488040000001</v>
      </c>
      <c r="K408" s="61">
        <f t="shared" si="24"/>
        <v>1.7747736969032518E-3</v>
      </c>
    </row>
    <row r="409" spans="1:11">
      <c r="A409" s="65" t="s">
        <v>902</v>
      </c>
      <c r="B409" s="65"/>
      <c r="C409" s="66"/>
      <c r="D409" s="66" t="s">
        <v>903</v>
      </c>
      <c r="E409" s="66"/>
      <c r="F409" s="65"/>
      <c r="G409" s="66"/>
      <c r="H409" s="62"/>
      <c r="I409" s="63"/>
      <c r="J409" s="64">
        <f>J410+J435</f>
        <v>12940.227448000001</v>
      </c>
      <c r="K409" s="55">
        <f t="shared" si="24"/>
        <v>1.7619391905672341E-2</v>
      </c>
    </row>
    <row r="410" spans="1:11">
      <c r="A410" s="65" t="s">
        <v>904</v>
      </c>
      <c r="B410" s="65"/>
      <c r="C410" s="66"/>
      <c r="D410" s="66" t="s">
        <v>215</v>
      </c>
      <c r="E410" s="66"/>
      <c r="F410" s="65"/>
      <c r="G410" s="66"/>
      <c r="H410" s="62"/>
      <c r="I410" s="63"/>
      <c r="J410" s="64">
        <f>SUM(J411:J434)</f>
        <v>10177.605768000001</v>
      </c>
      <c r="K410" s="55">
        <f t="shared" si="24"/>
        <v>1.385781087762402E-2</v>
      </c>
    </row>
    <row r="411" spans="1:11" ht="22.5">
      <c r="A411" s="56" t="s">
        <v>905</v>
      </c>
      <c r="B411" s="56" t="s">
        <v>716</v>
      </c>
      <c r="C411" s="57" t="s">
        <v>24</v>
      </c>
      <c r="D411" s="57" t="s">
        <v>906</v>
      </c>
      <c r="E411" s="56" t="s">
        <v>76</v>
      </c>
      <c r="F411" s="56">
        <v>15</v>
      </c>
      <c r="G411" s="58">
        <v>64.98</v>
      </c>
      <c r="H411" s="58">
        <f t="shared" si="25"/>
        <v>974.7</v>
      </c>
      <c r="I411" s="59">
        <f t="shared" si="26"/>
        <v>80.848116000000005</v>
      </c>
      <c r="J411" s="60">
        <f t="shared" si="27"/>
        <v>1212.72174</v>
      </c>
      <c r="K411" s="61">
        <f t="shared" si="24"/>
        <v>1.6512398793184545E-3</v>
      </c>
    </row>
    <row r="412" spans="1:11">
      <c r="A412" s="56" t="s">
        <v>907</v>
      </c>
      <c r="B412" s="56" t="s">
        <v>220</v>
      </c>
      <c r="C412" s="57" t="s">
        <v>74</v>
      </c>
      <c r="D412" s="57" t="s">
        <v>221</v>
      </c>
      <c r="E412" s="56" t="s">
        <v>30</v>
      </c>
      <c r="F412" s="56">
        <v>10</v>
      </c>
      <c r="G412" s="58">
        <v>12.12</v>
      </c>
      <c r="H412" s="58">
        <f t="shared" si="25"/>
        <v>121.19999999999999</v>
      </c>
      <c r="I412" s="59">
        <f t="shared" si="26"/>
        <v>15.079704</v>
      </c>
      <c r="J412" s="60">
        <f t="shared" si="27"/>
        <v>150.79703999999998</v>
      </c>
      <c r="K412" s="61">
        <f t="shared" si="24"/>
        <v>2.0532499576628364E-4</v>
      </c>
    </row>
    <row r="413" spans="1:11">
      <c r="A413" s="56" t="s">
        <v>908</v>
      </c>
      <c r="B413" s="56" t="s">
        <v>237</v>
      </c>
      <c r="C413" s="57" t="s">
        <v>74</v>
      </c>
      <c r="D413" s="57" t="s">
        <v>238</v>
      </c>
      <c r="E413" s="56" t="s">
        <v>30</v>
      </c>
      <c r="F413" s="56">
        <v>2</v>
      </c>
      <c r="G413" s="58">
        <v>12.22</v>
      </c>
      <c r="H413" s="58">
        <f t="shared" si="25"/>
        <v>24.44</v>
      </c>
      <c r="I413" s="59">
        <f t="shared" si="26"/>
        <v>15.204124</v>
      </c>
      <c r="J413" s="60">
        <f t="shared" si="27"/>
        <v>30.408248</v>
      </c>
      <c r="K413" s="61">
        <f t="shared" si="24"/>
        <v>4.1403819278283605E-5</v>
      </c>
    </row>
    <row r="414" spans="1:11">
      <c r="A414" s="56" t="s">
        <v>909</v>
      </c>
      <c r="B414" s="56" t="s">
        <v>589</v>
      </c>
      <c r="C414" s="57" t="s">
        <v>234</v>
      </c>
      <c r="D414" s="57" t="s">
        <v>590</v>
      </c>
      <c r="E414" s="56" t="s">
        <v>114</v>
      </c>
      <c r="F414" s="56">
        <v>2</v>
      </c>
      <c r="G414" s="58">
        <v>15.86</v>
      </c>
      <c r="H414" s="58">
        <f t="shared" si="25"/>
        <v>31.72</v>
      </c>
      <c r="I414" s="59">
        <f t="shared" si="26"/>
        <v>19.733011999999999</v>
      </c>
      <c r="J414" s="60">
        <f t="shared" si="27"/>
        <v>39.466023999999997</v>
      </c>
      <c r="K414" s="61">
        <f t="shared" si="24"/>
        <v>5.3736871829261699E-5</v>
      </c>
    </row>
    <row r="415" spans="1:11">
      <c r="A415" s="56" t="s">
        <v>910</v>
      </c>
      <c r="B415" s="56" t="s">
        <v>911</v>
      </c>
      <c r="C415" s="57" t="s">
        <v>234</v>
      </c>
      <c r="D415" s="57" t="s">
        <v>912</v>
      </c>
      <c r="E415" s="56" t="s">
        <v>114</v>
      </c>
      <c r="F415" s="56">
        <v>2</v>
      </c>
      <c r="G415" s="58">
        <v>13.71</v>
      </c>
      <c r="H415" s="58">
        <f t="shared" si="25"/>
        <v>27.42</v>
      </c>
      <c r="I415" s="59">
        <f t="shared" si="26"/>
        <v>17.057982000000003</v>
      </c>
      <c r="J415" s="60">
        <f t="shared" si="27"/>
        <v>34.115964000000005</v>
      </c>
      <c r="K415" s="61">
        <f t="shared" si="24"/>
        <v>4.6452239141183989E-5</v>
      </c>
    </row>
    <row r="416" spans="1:11">
      <c r="A416" s="56" t="s">
        <v>913</v>
      </c>
      <c r="B416" s="56" t="s">
        <v>748</v>
      </c>
      <c r="C416" s="57" t="s">
        <v>74</v>
      </c>
      <c r="D416" s="57" t="s">
        <v>749</v>
      </c>
      <c r="E416" s="56" t="s">
        <v>30</v>
      </c>
      <c r="F416" s="56">
        <v>100</v>
      </c>
      <c r="G416" s="58">
        <v>3.78</v>
      </c>
      <c r="H416" s="58">
        <f t="shared" si="25"/>
        <v>378</v>
      </c>
      <c r="I416" s="59">
        <f t="shared" si="26"/>
        <v>4.7030759999999994</v>
      </c>
      <c r="J416" s="60">
        <f t="shared" si="27"/>
        <v>470.30759999999992</v>
      </c>
      <c r="K416" s="61">
        <f t="shared" si="24"/>
        <v>6.4037003630078564E-4</v>
      </c>
    </row>
    <row r="417" spans="1:11">
      <c r="A417" s="56" t="s">
        <v>914</v>
      </c>
      <c r="B417" s="56" t="s">
        <v>246</v>
      </c>
      <c r="C417" s="57" t="s">
        <v>74</v>
      </c>
      <c r="D417" s="57" t="s">
        <v>247</v>
      </c>
      <c r="E417" s="56" t="s">
        <v>30</v>
      </c>
      <c r="F417" s="56">
        <v>100</v>
      </c>
      <c r="G417" s="58">
        <v>0.39</v>
      </c>
      <c r="H417" s="58">
        <f t="shared" si="25"/>
        <v>39</v>
      </c>
      <c r="I417" s="59">
        <f t="shared" si="26"/>
        <v>0.485238</v>
      </c>
      <c r="J417" s="60">
        <f t="shared" si="27"/>
        <v>48.523800000000001</v>
      </c>
      <c r="K417" s="61">
        <f t="shared" si="24"/>
        <v>6.60699243802398E-5</v>
      </c>
    </row>
    <row r="418" spans="1:11">
      <c r="A418" s="56" t="s">
        <v>915</v>
      </c>
      <c r="B418" s="56" t="s">
        <v>243</v>
      </c>
      <c r="C418" s="57" t="s">
        <v>74</v>
      </c>
      <c r="D418" s="57" t="s">
        <v>244</v>
      </c>
      <c r="E418" s="56" t="s">
        <v>30</v>
      </c>
      <c r="F418" s="56">
        <v>100</v>
      </c>
      <c r="G418" s="58">
        <v>1.9</v>
      </c>
      <c r="H418" s="58">
        <f t="shared" si="25"/>
        <v>190</v>
      </c>
      <c r="I418" s="59">
        <f t="shared" si="26"/>
        <v>2.3639799999999997</v>
      </c>
      <c r="J418" s="60">
        <f t="shared" si="27"/>
        <v>236.39799999999997</v>
      </c>
      <c r="K418" s="61">
        <f t="shared" si="24"/>
        <v>3.2187911877552719E-4</v>
      </c>
    </row>
    <row r="419" spans="1:11">
      <c r="A419" s="56" t="s">
        <v>916</v>
      </c>
      <c r="B419" s="56" t="s">
        <v>252</v>
      </c>
      <c r="C419" s="57" t="s">
        <v>44</v>
      </c>
      <c r="D419" s="57" t="s">
        <v>571</v>
      </c>
      <c r="E419" s="56" t="s">
        <v>30</v>
      </c>
      <c r="F419" s="56">
        <v>100</v>
      </c>
      <c r="G419" s="58">
        <v>4.9400000000000004</v>
      </c>
      <c r="H419" s="58">
        <f t="shared" si="25"/>
        <v>494.00000000000006</v>
      </c>
      <c r="I419" s="59">
        <f t="shared" si="26"/>
        <v>6.1463480000000006</v>
      </c>
      <c r="J419" s="60">
        <f t="shared" si="27"/>
        <v>614.63480000000004</v>
      </c>
      <c r="K419" s="61">
        <f t="shared" si="24"/>
        <v>8.3688570881637083E-4</v>
      </c>
    </row>
    <row r="420" spans="1:11">
      <c r="A420" s="56" t="s">
        <v>917</v>
      </c>
      <c r="B420" s="56" t="s">
        <v>252</v>
      </c>
      <c r="C420" s="57" t="s">
        <v>44</v>
      </c>
      <c r="D420" s="57" t="s">
        <v>918</v>
      </c>
      <c r="E420" s="56" t="s">
        <v>30</v>
      </c>
      <c r="F420" s="56">
        <v>100</v>
      </c>
      <c r="G420" s="58">
        <v>4.9400000000000004</v>
      </c>
      <c r="H420" s="58">
        <f t="shared" si="25"/>
        <v>494.00000000000006</v>
      </c>
      <c r="I420" s="59">
        <f t="shared" si="26"/>
        <v>6.1463480000000006</v>
      </c>
      <c r="J420" s="60">
        <f t="shared" si="27"/>
        <v>614.63480000000004</v>
      </c>
      <c r="K420" s="61">
        <f t="shared" si="24"/>
        <v>8.3688570881637083E-4</v>
      </c>
    </row>
    <row r="421" spans="1:11">
      <c r="A421" s="56" t="s">
        <v>919</v>
      </c>
      <c r="B421" s="56" t="s">
        <v>920</v>
      </c>
      <c r="C421" s="57" t="s">
        <v>234</v>
      </c>
      <c r="D421" s="57" t="s">
        <v>921</v>
      </c>
      <c r="E421" s="56" t="s">
        <v>922</v>
      </c>
      <c r="F421" s="56">
        <v>100</v>
      </c>
      <c r="G421" s="58">
        <v>13.59</v>
      </c>
      <c r="H421" s="58">
        <f t="shared" si="25"/>
        <v>1359</v>
      </c>
      <c r="I421" s="59">
        <f t="shared" si="26"/>
        <v>16.908677999999998</v>
      </c>
      <c r="J421" s="60">
        <f t="shared" si="27"/>
        <v>1690.8677999999998</v>
      </c>
      <c r="K421" s="61">
        <f t="shared" si="24"/>
        <v>2.3022827495575863E-3</v>
      </c>
    </row>
    <row r="422" spans="1:11">
      <c r="A422" s="56" t="s">
        <v>923</v>
      </c>
      <c r="B422" s="56" t="s">
        <v>924</v>
      </c>
      <c r="C422" s="57" t="s">
        <v>234</v>
      </c>
      <c r="D422" s="57" t="s">
        <v>925</v>
      </c>
      <c r="E422" s="56" t="s">
        <v>922</v>
      </c>
      <c r="F422" s="56">
        <v>100</v>
      </c>
      <c r="G422" s="58">
        <v>11.15</v>
      </c>
      <c r="H422" s="58">
        <f t="shared" si="25"/>
        <v>1115</v>
      </c>
      <c r="I422" s="59">
        <f t="shared" si="26"/>
        <v>13.87283</v>
      </c>
      <c r="J422" s="60">
        <f t="shared" si="27"/>
        <v>1387.2830000000001</v>
      </c>
      <c r="K422" s="61">
        <f t="shared" si="24"/>
        <v>1.8889221970248046E-3</v>
      </c>
    </row>
    <row r="423" spans="1:11" ht="22.5">
      <c r="A423" s="56" t="s">
        <v>926</v>
      </c>
      <c r="B423" s="56" t="s">
        <v>927</v>
      </c>
      <c r="C423" s="57" t="s">
        <v>14</v>
      </c>
      <c r="D423" s="57" t="s">
        <v>928</v>
      </c>
      <c r="E423" s="56" t="s">
        <v>114</v>
      </c>
      <c r="F423" s="56">
        <v>2</v>
      </c>
      <c r="G423" s="58">
        <v>37.28</v>
      </c>
      <c r="H423" s="58">
        <f t="shared" si="25"/>
        <v>74.56</v>
      </c>
      <c r="I423" s="59">
        <f t="shared" si="26"/>
        <v>46.383775999999997</v>
      </c>
      <c r="J423" s="60">
        <f t="shared" si="27"/>
        <v>92.767551999999995</v>
      </c>
      <c r="K423" s="61">
        <f t="shared" si="24"/>
        <v>1.2631214261001742E-4</v>
      </c>
    </row>
    <row r="424" spans="1:11" ht="33.75">
      <c r="A424" s="56" t="s">
        <v>929</v>
      </c>
      <c r="B424" s="56" t="s">
        <v>930</v>
      </c>
      <c r="C424" s="57" t="s">
        <v>14</v>
      </c>
      <c r="D424" s="57" t="s">
        <v>931</v>
      </c>
      <c r="E424" s="56" t="s">
        <v>46</v>
      </c>
      <c r="F424" s="56">
        <v>24</v>
      </c>
      <c r="G424" s="58">
        <v>43.58</v>
      </c>
      <c r="H424" s="58">
        <f t="shared" si="25"/>
        <v>1045.92</v>
      </c>
      <c r="I424" s="59">
        <f t="shared" si="26"/>
        <v>54.222235999999995</v>
      </c>
      <c r="J424" s="60">
        <f t="shared" si="27"/>
        <v>1301.3336639999998</v>
      </c>
      <c r="K424" s="61">
        <f t="shared" si="24"/>
        <v>1.771893725840523E-3</v>
      </c>
    </row>
    <row r="425" spans="1:11" ht="33.75">
      <c r="A425" s="56" t="s">
        <v>932</v>
      </c>
      <c r="B425" s="56" t="s">
        <v>933</v>
      </c>
      <c r="C425" s="57" t="s">
        <v>14</v>
      </c>
      <c r="D425" s="57" t="s">
        <v>934</v>
      </c>
      <c r="E425" s="56" t="s">
        <v>46</v>
      </c>
      <c r="F425" s="56">
        <v>6</v>
      </c>
      <c r="G425" s="58">
        <v>80.88</v>
      </c>
      <c r="H425" s="58">
        <f t="shared" si="25"/>
        <v>485.28</v>
      </c>
      <c r="I425" s="59">
        <f t="shared" si="26"/>
        <v>100.63089599999999</v>
      </c>
      <c r="J425" s="60">
        <f t="shared" si="27"/>
        <v>603.78537599999993</v>
      </c>
      <c r="K425" s="61">
        <f t="shared" si="24"/>
        <v>8.221131513651991E-4</v>
      </c>
    </row>
    <row r="426" spans="1:11">
      <c r="A426" s="56" t="s">
        <v>935</v>
      </c>
      <c r="B426" s="56" t="s">
        <v>252</v>
      </c>
      <c r="C426" s="57" t="s">
        <v>44</v>
      </c>
      <c r="D426" s="57" t="s">
        <v>936</v>
      </c>
      <c r="E426" s="56" t="s">
        <v>30</v>
      </c>
      <c r="F426" s="56">
        <v>4</v>
      </c>
      <c r="G426" s="58">
        <v>4.9400000000000004</v>
      </c>
      <c r="H426" s="58">
        <f t="shared" si="25"/>
        <v>19.760000000000002</v>
      </c>
      <c r="I426" s="59">
        <f t="shared" si="26"/>
        <v>6.1463480000000006</v>
      </c>
      <c r="J426" s="60">
        <f t="shared" si="27"/>
        <v>24.585392000000002</v>
      </c>
      <c r="K426" s="61">
        <f t="shared" si="24"/>
        <v>3.3475428352654834E-5</v>
      </c>
    </row>
    <row r="427" spans="1:11" ht="22.5">
      <c r="A427" s="56" t="s">
        <v>937</v>
      </c>
      <c r="B427" s="56" t="s">
        <v>938</v>
      </c>
      <c r="C427" s="57" t="s">
        <v>260</v>
      </c>
      <c r="D427" s="57" t="s">
        <v>939</v>
      </c>
      <c r="E427" s="56" t="s">
        <v>262</v>
      </c>
      <c r="F427" s="56">
        <v>7</v>
      </c>
      <c r="G427" s="58">
        <v>8.08</v>
      </c>
      <c r="H427" s="58">
        <f t="shared" si="25"/>
        <v>56.56</v>
      </c>
      <c r="I427" s="59">
        <f t="shared" si="26"/>
        <v>10.053136</v>
      </c>
      <c r="J427" s="60">
        <f t="shared" si="27"/>
        <v>70.371952000000007</v>
      </c>
      <c r="K427" s="61">
        <f t="shared" si="24"/>
        <v>9.5818331357599057E-5</v>
      </c>
    </row>
    <row r="428" spans="1:11">
      <c r="A428" s="56" t="s">
        <v>940</v>
      </c>
      <c r="B428" s="56" t="s">
        <v>256</v>
      </c>
      <c r="C428" s="57" t="s">
        <v>44</v>
      </c>
      <c r="D428" s="57" t="s">
        <v>605</v>
      </c>
      <c r="E428" s="56" t="s">
        <v>46</v>
      </c>
      <c r="F428" s="56">
        <v>10</v>
      </c>
      <c r="G428" s="58">
        <v>9.77</v>
      </c>
      <c r="H428" s="58">
        <f t="shared" si="25"/>
        <v>97.699999999999989</v>
      </c>
      <c r="I428" s="59">
        <f t="shared" si="26"/>
        <v>12.155833999999999</v>
      </c>
      <c r="J428" s="60">
        <f t="shared" si="27"/>
        <v>121.55833999999999</v>
      </c>
      <c r="K428" s="61">
        <f t="shared" si="24"/>
        <v>1.6551363107562635E-4</v>
      </c>
    </row>
    <row r="429" spans="1:11">
      <c r="A429" s="56" t="s">
        <v>941</v>
      </c>
      <c r="B429" s="56" t="s">
        <v>942</v>
      </c>
      <c r="C429" s="57" t="s">
        <v>234</v>
      </c>
      <c r="D429" s="57" t="s">
        <v>943</v>
      </c>
      <c r="E429" s="56" t="s">
        <v>114</v>
      </c>
      <c r="F429" s="56">
        <v>3</v>
      </c>
      <c r="G429" s="58">
        <v>31.02</v>
      </c>
      <c r="H429" s="58">
        <f t="shared" si="25"/>
        <v>93.06</v>
      </c>
      <c r="I429" s="59">
        <f t="shared" si="26"/>
        <v>38.595084</v>
      </c>
      <c r="J429" s="60">
        <f t="shared" si="27"/>
        <v>115.785252</v>
      </c>
      <c r="K429" s="61">
        <f t="shared" si="24"/>
        <v>1.5765300417500296E-4</v>
      </c>
    </row>
    <row r="430" spans="1:11">
      <c r="A430" s="56" t="s">
        <v>944</v>
      </c>
      <c r="B430" s="56" t="s">
        <v>945</v>
      </c>
      <c r="C430" s="57" t="s">
        <v>44</v>
      </c>
      <c r="D430" s="57" t="s">
        <v>946</v>
      </c>
      <c r="E430" s="56" t="s">
        <v>114</v>
      </c>
      <c r="F430" s="56">
        <v>100</v>
      </c>
      <c r="G430" s="58">
        <v>1.47</v>
      </c>
      <c r="H430" s="58">
        <f t="shared" si="25"/>
        <v>147</v>
      </c>
      <c r="I430" s="59">
        <f t="shared" si="26"/>
        <v>1.8289740000000001</v>
      </c>
      <c r="J430" s="60">
        <f t="shared" si="27"/>
        <v>182.8974</v>
      </c>
      <c r="K430" s="61">
        <f t="shared" si="24"/>
        <v>2.4903279189475002E-4</v>
      </c>
    </row>
    <row r="431" spans="1:11" ht="22.5">
      <c r="A431" s="56" t="s">
        <v>944</v>
      </c>
      <c r="B431" s="56" t="s">
        <v>947</v>
      </c>
      <c r="C431" s="57" t="s">
        <v>74</v>
      </c>
      <c r="D431" s="57" t="s">
        <v>948</v>
      </c>
      <c r="E431" s="56" t="s">
        <v>30</v>
      </c>
      <c r="F431" s="56">
        <v>100</v>
      </c>
      <c r="G431" s="58">
        <v>3.84</v>
      </c>
      <c r="H431" s="58">
        <f t="shared" si="25"/>
        <v>384</v>
      </c>
      <c r="I431" s="59">
        <f t="shared" si="26"/>
        <v>4.7777279999999998</v>
      </c>
      <c r="J431" s="60">
        <f t="shared" si="27"/>
        <v>477.77279999999996</v>
      </c>
      <c r="K431" s="61">
        <f t="shared" si="24"/>
        <v>6.5053464005159173E-4</v>
      </c>
    </row>
    <row r="432" spans="1:11">
      <c r="A432" s="56" t="s">
        <v>949</v>
      </c>
      <c r="B432" s="56" t="s">
        <v>622</v>
      </c>
      <c r="C432" s="57" t="s">
        <v>14</v>
      </c>
      <c r="D432" s="57" t="s">
        <v>623</v>
      </c>
      <c r="E432" s="56" t="s">
        <v>114</v>
      </c>
      <c r="F432" s="56">
        <v>3</v>
      </c>
      <c r="G432" s="58">
        <v>12.57</v>
      </c>
      <c r="H432" s="58">
        <f t="shared" si="25"/>
        <v>37.71</v>
      </c>
      <c r="I432" s="59">
        <f t="shared" si="26"/>
        <v>15.639594000000001</v>
      </c>
      <c r="J432" s="60">
        <f t="shared" si="27"/>
        <v>46.918782</v>
      </c>
      <c r="K432" s="61">
        <f t="shared" si="24"/>
        <v>6.3884534573816474E-5</v>
      </c>
    </row>
    <row r="433" spans="1:11">
      <c r="A433" s="56" t="s">
        <v>950</v>
      </c>
      <c r="B433" s="56" t="s">
        <v>885</v>
      </c>
      <c r="C433" s="57" t="s">
        <v>44</v>
      </c>
      <c r="D433" s="57" t="s">
        <v>886</v>
      </c>
      <c r="E433" s="56" t="s">
        <v>46</v>
      </c>
      <c r="F433" s="56">
        <v>5</v>
      </c>
      <c r="G433" s="58">
        <v>46.45</v>
      </c>
      <c r="H433" s="58">
        <f t="shared" si="25"/>
        <v>232.25</v>
      </c>
      <c r="I433" s="59">
        <f t="shared" si="26"/>
        <v>57.793090000000007</v>
      </c>
      <c r="J433" s="60">
        <f t="shared" si="27"/>
        <v>288.96545000000003</v>
      </c>
      <c r="K433" s="61">
        <f t="shared" si="24"/>
        <v>3.9345487018745367E-4</v>
      </c>
    </row>
    <row r="434" spans="1:11">
      <c r="A434" s="56" t="s">
        <v>951</v>
      </c>
      <c r="B434" s="56" t="s">
        <v>897</v>
      </c>
      <c r="C434" s="57" t="s">
        <v>14</v>
      </c>
      <c r="D434" s="57" t="s">
        <v>898</v>
      </c>
      <c r="E434" s="56" t="s">
        <v>114</v>
      </c>
      <c r="F434" s="56">
        <v>6</v>
      </c>
      <c r="G434" s="58">
        <v>42.96</v>
      </c>
      <c r="H434" s="58">
        <f t="shared" si="25"/>
        <v>257.76</v>
      </c>
      <c r="I434" s="59">
        <f t="shared" si="26"/>
        <v>53.450832000000005</v>
      </c>
      <c r="J434" s="60">
        <f t="shared" si="27"/>
        <v>320.70499200000006</v>
      </c>
      <c r="K434" s="61">
        <f t="shared" si="24"/>
        <v>4.3667137713463111E-4</v>
      </c>
    </row>
    <row r="435" spans="1:11">
      <c r="A435" s="65" t="s">
        <v>952</v>
      </c>
      <c r="B435" s="65"/>
      <c r="C435" s="66"/>
      <c r="D435" s="66" t="s">
        <v>953</v>
      </c>
      <c r="E435" s="66"/>
      <c r="F435" s="65"/>
      <c r="G435" s="66"/>
      <c r="H435" s="62">
        <f t="shared" si="25"/>
        <v>0</v>
      </c>
      <c r="I435" s="63">
        <f t="shared" si="26"/>
        <v>0</v>
      </c>
      <c r="J435" s="64">
        <f>J436</f>
        <v>2762.6216800000002</v>
      </c>
      <c r="K435" s="55">
        <f t="shared" si="24"/>
        <v>3.7615810280483193E-3</v>
      </c>
    </row>
    <row r="436" spans="1:11" ht="22.5">
      <c r="A436" s="56" t="s">
        <v>954</v>
      </c>
      <c r="B436" s="56" t="s">
        <v>755</v>
      </c>
      <c r="C436" s="57" t="s">
        <v>260</v>
      </c>
      <c r="D436" s="57" t="s">
        <v>756</v>
      </c>
      <c r="E436" s="56" t="s">
        <v>46</v>
      </c>
      <c r="F436" s="56">
        <v>610</v>
      </c>
      <c r="G436" s="58">
        <v>3.64</v>
      </c>
      <c r="H436" s="58">
        <f t="shared" si="25"/>
        <v>2220.4</v>
      </c>
      <c r="I436" s="59">
        <f t="shared" si="26"/>
        <v>4.5288880000000002</v>
      </c>
      <c r="J436" s="60">
        <f t="shared" si="27"/>
        <v>2762.6216800000002</v>
      </c>
      <c r="K436" s="61">
        <f t="shared" si="24"/>
        <v>3.7615810280483193E-3</v>
      </c>
    </row>
    <row r="437" spans="1:11">
      <c r="A437" s="65" t="s">
        <v>955</v>
      </c>
      <c r="B437" s="65"/>
      <c r="C437" s="66"/>
      <c r="D437" s="66" t="s">
        <v>956</v>
      </c>
      <c r="E437" s="66"/>
      <c r="F437" s="65"/>
      <c r="G437" s="66"/>
      <c r="H437" s="62"/>
      <c r="I437" s="63"/>
      <c r="J437" s="64">
        <f>J438+J455+J465+J519+J537</f>
        <v>86985.539602239995</v>
      </c>
      <c r="K437" s="55">
        <f t="shared" si="24"/>
        <v>0.11843936426443004</v>
      </c>
    </row>
    <row r="438" spans="1:11">
      <c r="A438" s="65" t="s">
        <v>957</v>
      </c>
      <c r="B438" s="65"/>
      <c r="C438" s="66"/>
      <c r="D438" s="66" t="s">
        <v>958</v>
      </c>
      <c r="E438" s="66"/>
      <c r="F438" s="65"/>
      <c r="G438" s="66"/>
      <c r="H438" s="62"/>
      <c r="I438" s="63"/>
      <c r="J438" s="64">
        <f>J439+J444+J448+J451+J453</f>
        <v>22389.866353139994</v>
      </c>
      <c r="K438" s="55">
        <f t="shared" si="24"/>
        <v>3.0486004328507552E-2</v>
      </c>
    </row>
    <row r="439" spans="1:11">
      <c r="A439" s="65" t="s">
        <v>959</v>
      </c>
      <c r="B439" s="65"/>
      <c r="C439" s="66"/>
      <c r="D439" s="66" t="s">
        <v>960</v>
      </c>
      <c r="E439" s="66"/>
      <c r="F439" s="65"/>
      <c r="G439" s="66"/>
      <c r="H439" s="62"/>
      <c r="I439" s="63"/>
      <c r="J439" s="64">
        <f>SUM(J440:J443)</f>
        <v>395.61653212000004</v>
      </c>
      <c r="K439" s="55">
        <f t="shared" si="24"/>
        <v>5.386708040330953E-4</v>
      </c>
    </row>
    <row r="440" spans="1:11">
      <c r="A440" s="56" t="s">
        <v>961</v>
      </c>
      <c r="B440" s="56" t="s">
        <v>962</v>
      </c>
      <c r="C440" s="57" t="s">
        <v>44</v>
      </c>
      <c r="D440" s="57" t="s">
        <v>963</v>
      </c>
      <c r="E440" s="56" t="s">
        <v>37</v>
      </c>
      <c r="F440" s="56">
        <v>13</v>
      </c>
      <c r="G440" s="58">
        <v>16.28</v>
      </c>
      <c r="H440" s="58">
        <f t="shared" si="25"/>
        <v>211.64000000000001</v>
      </c>
      <c r="I440" s="59">
        <f t="shared" si="26"/>
        <v>20.255576000000001</v>
      </c>
      <c r="J440" s="60">
        <f t="shared" si="27"/>
        <v>263.32248800000002</v>
      </c>
      <c r="K440" s="61">
        <f t="shared" si="24"/>
        <v>3.5853945630343466E-4</v>
      </c>
    </row>
    <row r="441" spans="1:11" ht="22.5">
      <c r="A441" s="56" t="s">
        <v>964</v>
      </c>
      <c r="B441" s="56" t="s">
        <v>364</v>
      </c>
      <c r="C441" s="57" t="s">
        <v>24</v>
      </c>
      <c r="D441" s="57" t="s">
        <v>365</v>
      </c>
      <c r="E441" s="56" t="s">
        <v>57</v>
      </c>
      <c r="F441" s="56">
        <v>0.1</v>
      </c>
      <c r="G441" s="58">
        <v>111.15</v>
      </c>
      <c r="H441" s="58">
        <f t="shared" si="25"/>
        <v>11.115000000000002</v>
      </c>
      <c r="I441" s="59">
        <f t="shared" si="26"/>
        <v>138.29283000000001</v>
      </c>
      <c r="J441" s="60">
        <f t="shared" si="27"/>
        <v>13.829283000000002</v>
      </c>
      <c r="K441" s="61">
        <f t="shared" si="24"/>
        <v>1.8829928448368343E-5</v>
      </c>
    </row>
    <row r="442" spans="1:11">
      <c r="A442" s="56" t="s">
        <v>965</v>
      </c>
      <c r="B442" s="56" t="s">
        <v>823</v>
      </c>
      <c r="C442" s="57" t="s">
        <v>14</v>
      </c>
      <c r="D442" s="57" t="s">
        <v>966</v>
      </c>
      <c r="E442" s="56" t="s">
        <v>114</v>
      </c>
      <c r="F442" s="56">
        <v>2</v>
      </c>
      <c r="G442" s="58">
        <v>12.46</v>
      </c>
      <c r="H442" s="58">
        <f t="shared" si="25"/>
        <v>24.92</v>
      </c>
      <c r="I442" s="59">
        <f t="shared" si="26"/>
        <v>15.502732000000002</v>
      </c>
      <c r="J442" s="60">
        <f t="shared" si="27"/>
        <v>31.005464000000003</v>
      </c>
      <c r="K442" s="61">
        <f t="shared" si="24"/>
        <v>4.2216987578348103E-5</v>
      </c>
    </row>
    <row r="443" spans="1:11">
      <c r="A443" s="56" t="s">
        <v>967</v>
      </c>
      <c r="B443" s="56" t="s">
        <v>968</v>
      </c>
      <c r="C443" s="57" t="s">
        <v>234</v>
      </c>
      <c r="D443" s="57" t="s">
        <v>969</v>
      </c>
      <c r="E443" s="56" t="s">
        <v>37</v>
      </c>
      <c r="F443" s="56">
        <v>0.78</v>
      </c>
      <c r="G443" s="58">
        <v>90.12</v>
      </c>
      <c r="H443" s="58">
        <f t="shared" si="25"/>
        <v>70.293600000000012</v>
      </c>
      <c r="I443" s="59">
        <f t="shared" si="26"/>
        <v>112.12730400000001</v>
      </c>
      <c r="J443" s="60">
        <f t="shared" si="27"/>
        <v>87.459297120000016</v>
      </c>
      <c r="K443" s="61">
        <f t="shared" si="24"/>
        <v>1.1908443170294423E-4</v>
      </c>
    </row>
    <row r="444" spans="1:11">
      <c r="A444" s="65" t="s">
        <v>970</v>
      </c>
      <c r="B444" s="65"/>
      <c r="C444" s="66"/>
      <c r="D444" s="66" t="s">
        <v>83</v>
      </c>
      <c r="E444" s="66"/>
      <c r="F444" s="65"/>
      <c r="G444" s="66"/>
      <c r="H444" s="62"/>
      <c r="I444" s="63"/>
      <c r="J444" s="64">
        <f>SUM(J445:J447)</f>
        <v>919.99930367999991</v>
      </c>
      <c r="K444" s="55">
        <f t="shared" si="24"/>
        <v>1.2526695028833451E-3</v>
      </c>
    </row>
    <row r="445" spans="1:11" ht="22.5">
      <c r="A445" s="56" t="s">
        <v>971</v>
      </c>
      <c r="B445" s="56" t="s">
        <v>492</v>
      </c>
      <c r="C445" s="57" t="s">
        <v>14</v>
      </c>
      <c r="D445" s="57" t="s">
        <v>493</v>
      </c>
      <c r="E445" s="56" t="s">
        <v>37</v>
      </c>
      <c r="F445" s="56">
        <v>26.56</v>
      </c>
      <c r="G445" s="58">
        <v>2.7</v>
      </c>
      <c r="H445" s="58">
        <f t="shared" si="25"/>
        <v>71.712000000000003</v>
      </c>
      <c r="I445" s="59">
        <f t="shared" si="26"/>
        <v>3.3593400000000004</v>
      </c>
      <c r="J445" s="60">
        <f t="shared" si="27"/>
        <v>89.224070400000002</v>
      </c>
      <c r="K445" s="61">
        <f t="shared" si="24"/>
        <v>1.2148734402963477E-4</v>
      </c>
    </row>
    <row r="446" spans="1:11" ht="22.5">
      <c r="A446" s="56" t="s">
        <v>972</v>
      </c>
      <c r="B446" s="56" t="s">
        <v>973</v>
      </c>
      <c r="C446" s="57" t="s">
        <v>14</v>
      </c>
      <c r="D446" s="57" t="s">
        <v>974</v>
      </c>
      <c r="E446" s="56" t="s">
        <v>37</v>
      </c>
      <c r="F446" s="56">
        <v>26.56</v>
      </c>
      <c r="G446" s="58">
        <v>15.31</v>
      </c>
      <c r="H446" s="58">
        <f t="shared" si="25"/>
        <v>406.6336</v>
      </c>
      <c r="I446" s="59">
        <f t="shared" si="26"/>
        <v>19.048701999999999</v>
      </c>
      <c r="J446" s="60">
        <f t="shared" si="27"/>
        <v>505.93352511999996</v>
      </c>
      <c r="K446" s="61">
        <f t="shared" si="24"/>
        <v>6.8887823596063273E-4</v>
      </c>
    </row>
    <row r="447" spans="1:11">
      <c r="A447" s="56" t="s">
        <v>975</v>
      </c>
      <c r="B447" s="56" t="s">
        <v>976</v>
      </c>
      <c r="C447" s="57" t="s">
        <v>14</v>
      </c>
      <c r="D447" s="57" t="s">
        <v>977</v>
      </c>
      <c r="E447" s="56" t="s">
        <v>37</v>
      </c>
      <c r="F447" s="56">
        <v>26.56</v>
      </c>
      <c r="G447" s="58">
        <v>9.83</v>
      </c>
      <c r="H447" s="58">
        <f t="shared" si="25"/>
        <v>261.08479999999997</v>
      </c>
      <c r="I447" s="59">
        <f t="shared" si="26"/>
        <v>12.230485999999999</v>
      </c>
      <c r="J447" s="60">
        <f t="shared" si="27"/>
        <v>324.84170815999994</v>
      </c>
      <c r="K447" s="61">
        <f t="shared" si="24"/>
        <v>4.4230392289307762E-4</v>
      </c>
    </row>
    <row r="448" spans="1:11">
      <c r="A448" s="65" t="s">
        <v>978</v>
      </c>
      <c r="B448" s="65"/>
      <c r="C448" s="66"/>
      <c r="D448" s="66" t="s">
        <v>979</v>
      </c>
      <c r="E448" s="66"/>
      <c r="F448" s="65"/>
      <c r="G448" s="66"/>
      <c r="H448" s="62"/>
      <c r="I448" s="63"/>
      <c r="J448" s="64">
        <f>SUM(J449:J450)</f>
        <v>18942.959930399997</v>
      </c>
      <c r="K448" s="55">
        <f t="shared" si="24"/>
        <v>2.5792702346878034E-2</v>
      </c>
    </row>
    <row r="449" spans="1:11" ht="45">
      <c r="A449" s="56" t="s">
        <v>980</v>
      </c>
      <c r="B449" s="56" t="s">
        <v>981</v>
      </c>
      <c r="C449" s="57" t="s">
        <v>14</v>
      </c>
      <c r="D449" s="57" t="s">
        <v>982</v>
      </c>
      <c r="E449" s="56" t="s">
        <v>37</v>
      </c>
      <c r="F449" s="56">
        <v>13.2</v>
      </c>
      <c r="G449" s="58">
        <v>56.37</v>
      </c>
      <c r="H449" s="58">
        <f t="shared" si="25"/>
        <v>744.08399999999995</v>
      </c>
      <c r="I449" s="59">
        <f t="shared" si="26"/>
        <v>70.135553999999999</v>
      </c>
      <c r="J449" s="60">
        <f t="shared" si="27"/>
        <v>925.78931279999995</v>
      </c>
      <c r="K449" s="61">
        <f t="shared" si="24"/>
        <v>1.2605531695524703E-3</v>
      </c>
    </row>
    <row r="450" spans="1:11">
      <c r="A450" s="56" t="s">
        <v>983</v>
      </c>
      <c r="B450" s="56" t="s">
        <v>984</v>
      </c>
      <c r="C450" s="57" t="s">
        <v>44</v>
      </c>
      <c r="D450" s="57" t="s">
        <v>985</v>
      </c>
      <c r="E450" s="56" t="s">
        <v>37</v>
      </c>
      <c r="F450" s="56">
        <v>13.2</v>
      </c>
      <c r="G450" s="58">
        <v>1097.04</v>
      </c>
      <c r="H450" s="58">
        <f t="shared" si="25"/>
        <v>14480.927999999998</v>
      </c>
      <c r="I450" s="59">
        <f t="shared" si="26"/>
        <v>1364.9371679999999</v>
      </c>
      <c r="J450" s="60">
        <f t="shared" si="27"/>
        <v>18017.170617599997</v>
      </c>
      <c r="K450" s="61">
        <f t="shared" si="24"/>
        <v>2.4532149177325564E-2</v>
      </c>
    </row>
    <row r="451" spans="1:11">
      <c r="A451" s="65" t="s">
        <v>986</v>
      </c>
      <c r="B451" s="65"/>
      <c r="C451" s="66"/>
      <c r="D451" s="66" t="s">
        <v>458</v>
      </c>
      <c r="E451" s="66"/>
      <c r="F451" s="65"/>
      <c r="G451" s="66"/>
      <c r="H451" s="62"/>
      <c r="I451" s="63"/>
      <c r="J451" s="64">
        <f>J452</f>
        <v>65.570584199999999</v>
      </c>
      <c r="K451" s="55">
        <f t="shared" si="24"/>
        <v>8.9280797045205578E-5</v>
      </c>
    </row>
    <row r="452" spans="1:11">
      <c r="A452" s="56" t="s">
        <v>987</v>
      </c>
      <c r="B452" s="56" t="s">
        <v>988</v>
      </c>
      <c r="C452" s="57" t="s">
        <v>14</v>
      </c>
      <c r="D452" s="57" t="s">
        <v>989</v>
      </c>
      <c r="E452" s="56" t="s">
        <v>46</v>
      </c>
      <c r="F452" s="56">
        <v>1.1000000000000001</v>
      </c>
      <c r="G452" s="58">
        <v>47.91</v>
      </c>
      <c r="H452" s="58">
        <f t="shared" si="25"/>
        <v>52.701000000000001</v>
      </c>
      <c r="I452" s="59">
        <f t="shared" si="26"/>
        <v>59.609621999999995</v>
      </c>
      <c r="J452" s="60">
        <f t="shared" si="27"/>
        <v>65.570584199999999</v>
      </c>
      <c r="K452" s="61">
        <f t="shared" si="24"/>
        <v>8.9280797045205578E-5</v>
      </c>
    </row>
    <row r="453" spans="1:11">
      <c r="A453" s="65" t="s">
        <v>990</v>
      </c>
      <c r="B453" s="65"/>
      <c r="C453" s="66"/>
      <c r="D453" s="66" t="s">
        <v>391</v>
      </c>
      <c r="E453" s="66"/>
      <c r="F453" s="65"/>
      <c r="G453" s="66"/>
      <c r="H453" s="62"/>
      <c r="I453" s="63"/>
      <c r="J453" s="64">
        <f>J454</f>
        <v>2065.7200027399999</v>
      </c>
      <c r="K453" s="55">
        <f t="shared" si="24"/>
        <v>2.8126808776678773E-3</v>
      </c>
    </row>
    <row r="454" spans="1:11">
      <c r="A454" s="56" t="s">
        <v>991</v>
      </c>
      <c r="B454" s="56" t="s">
        <v>992</v>
      </c>
      <c r="C454" s="57" t="s">
        <v>234</v>
      </c>
      <c r="D454" s="57" t="s">
        <v>993</v>
      </c>
      <c r="E454" s="56" t="s">
        <v>37</v>
      </c>
      <c r="F454" s="56">
        <v>57.91</v>
      </c>
      <c r="G454" s="58">
        <v>28.67</v>
      </c>
      <c r="H454" s="58">
        <f t="shared" si="25"/>
        <v>1660.2797</v>
      </c>
      <c r="I454" s="59">
        <f t="shared" si="26"/>
        <v>35.671213999999999</v>
      </c>
      <c r="J454" s="60">
        <f t="shared" si="27"/>
        <v>2065.7200027399999</v>
      </c>
      <c r="K454" s="61">
        <f t="shared" si="24"/>
        <v>2.8126808776678773E-3</v>
      </c>
    </row>
    <row r="455" spans="1:11">
      <c r="A455" s="65" t="s">
        <v>994</v>
      </c>
      <c r="B455" s="65"/>
      <c r="C455" s="66"/>
      <c r="D455" s="66" t="s">
        <v>995</v>
      </c>
      <c r="E455" s="66"/>
      <c r="F455" s="65"/>
      <c r="G455" s="66"/>
      <c r="H455" s="62"/>
      <c r="I455" s="63"/>
      <c r="J455" s="64">
        <f>J456+J460+J462</f>
        <v>14227.732451099997</v>
      </c>
      <c r="K455" s="55">
        <f t="shared" si="24"/>
        <v>1.9372456550114801E-2</v>
      </c>
    </row>
    <row r="456" spans="1:11">
      <c r="A456" s="65" t="s">
        <v>996</v>
      </c>
      <c r="B456" s="65"/>
      <c r="C456" s="66"/>
      <c r="D456" s="66" t="s">
        <v>78</v>
      </c>
      <c r="E456" s="66"/>
      <c r="F456" s="65"/>
      <c r="G456" s="66"/>
      <c r="H456" s="62"/>
      <c r="I456" s="63"/>
      <c r="J456" s="64">
        <f>SUM(J457:J459)</f>
        <v>1077.8785789200001</v>
      </c>
      <c r="K456" s="55">
        <f t="shared" si="24"/>
        <v>1.4676376582280189E-3</v>
      </c>
    </row>
    <row r="457" spans="1:11" ht="33.75">
      <c r="A457" s="56" t="s">
        <v>997</v>
      </c>
      <c r="B457" s="56" t="s">
        <v>998</v>
      </c>
      <c r="C457" s="57" t="s">
        <v>14</v>
      </c>
      <c r="D457" s="57" t="s">
        <v>999</v>
      </c>
      <c r="E457" s="56" t="s">
        <v>37</v>
      </c>
      <c r="F457" s="56">
        <v>2.86</v>
      </c>
      <c r="G457" s="58">
        <v>61.29</v>
      </c>
      <c r="H457" s="58">
        <f t="shared" si="25"/>
        <v>175.2894</v>
      </c>
      <c r="I457" s="59">
        <f t="shared" si="26"/>
        <v>76.257018000000002</v>
      </c>
      <c r="J457" s="60">
        <f t="shared" si="27"/>
        <v>218.09507148</v>
      </c>
      <c r="K457" s="61">
        <f t="shared" si="24"/>
        <v>2.9695788211942577E-4</v>
      </c>
    </row>
    <row r="458" spans="1:11">
      <c r="A458" s="56" t="s">
        <v>1000</v>
      </c>
      <c r="B458" s="56" t="s">
        <v>1001</v>
      </c>
      <c r="C458" s="57" t="s">
        <v>55</v>
      </c>
      <c r="D458" s="57" t="s">
        <v>1002</v>
      </c>
      <c r="E458" s="56" t="s">
        <v>37</v>
      </c>
      <c r="F458" s="56">
        <v>13</v>
      </c>
      <c r="G458" s="58">
        <v>32.19</v>
      </c>
      <c r="H458" s="58">
        <f t="shared" si="25"/>
        <v>418.46999999999997</v>
      </c>
      <c r="I458" s="59">
        <f t="shared" si="26"/>
        <v>40.050798</v>
      </c>
      <c r="J458" s="60">
        <f t="shared" si="27"/>
        <v>520.66037400000005</v>
      </c>
      <c r="K458" s="61">
        <f t="shared" ref="K458:K521" si="28">J458/$H$572</f>
        <v>7.0893028859997311E-4</v>
      </c>
    </row>
    <row r="459" spans="1:11" ht="22.5">
      <c r="A459" s="56" t="s">
        <v>1003</v>
      </c>
      <c r="B459" s="56" t="s">
        <v>368</v>
      </c>
      <c r="C459" s="57" t="s">
        <v>24</v>
      </c>
      <c r="D459" s="57" t="s">
        <v>369</v>
      </c>
      <c r="E459" s="56" t="s">
        <v>37</v>
      </c>
      <c r="F459" s="56">
        <v>5.04</v>
      </c>
      <c r="G459" s="58">
        <v>54.08</v>
      </c>
      <c r="H459" s="58">
        <f t="shared" ref="H459:H522" si="29">G459*F459</f>
        <v>272.56319999999999</v>
      </c>
      <c r="I459" s="59">
        <f t="shared" ref="I459:I522" si="30">G459*$K$6+G459</f>
        <v>67.286336000000006</v>
      </c>
      <c r="J459" s="60">
        <f t="shared" ref="J459:J522" si="31">I459*F459</f>
        <v>339.12313344</v>
      </c>
      <c r="K459" s="61">
        <f t="shared" si="28"/>
        <v>4.6174948750861991E-4</v>
      </c>
    </row>
    <row r="460" spans="1:11">
      <c r="A460" s="65" t="s">
        <v>1004</v>
      </c>
      <c r="B460" s="65"/>
      <c r="C460" s="66"/>
      <c r="D460" s="66" t="s">
        <v>458</v>
      </c>
      <c r="E460" s="66"/>
      <c r="F460" s="65"/>
      <c r="G460" s="66"/>
      <c r="H460" s="62"/>
      <c r="I460" s="63"/>
      <c r="J460" s="64">
        <f>J461</f>
        <v>54.402645000000007</v>
      </c>
      <c r="K460" s="55">
        <f t="shared" si="28"/>
        <v>7.4074549833999629E-5</v>
      </c>
    </row>
    <row r="461" spans="1:11" ht="22.5">
      <c r="A461" s="56" t="s">
        <v>1005</v>
      </c>
      <c r="B461" s="56" t="s">
        <v>1006</v>
      </c>
      <c r="C461" s="57" t="s">
        <v>260</v>
      </c>
      <c r="D461" s="57" t="s">
        <v>1007</v>
      </c>
      <c r="E461" s="56" t="s">
        <v>76</v>
      </c>
      <c r="F461" s="56">
        <v>1.1000000000000001</v>
      </c>
      <c r="G461" s="58">
        <v>39.75</v>
      </c>
      <c r="H461" s="58">
        <f t="shared" si="29"/>
        <v>43.725000000000001</v>
      </c>
      <c r="I461" s="59">
        <f t="shared" si="30"/>
        <v>49.456949999999999</v>
      </c>
      <c r="J461" s="60">
        <f t="shared" si="31"/>
        <v>54.402645000000007</v>
      </c>
      <c r="K461" s="61">
        <f t="shared" si="28"/>
        <v>7.4074549833999629E-5</v>
      </c>
    </row>
    <row r="462" spans="1:11">
      <c r="A462" s="65" t="s">
        <v>1008</v>
      </c>
      <c r="B462" s="65"/>
      <c r="C462" s="66"/>
      <c r="D462" s="66" t="s">
        <v>391</v>
      </c>
      <c r="E462" s="66"/>
      <c r="F462" s="65"/>
      <c r="G462" s="66"/>
      <c r="H462" s="62"/>
      <c r="I462" s="63"/>
      <c r="J462" s="64">
        <f>J463+J464</f>
        <v>13095.451227179998</v>
      </c>
      <c r="K462" s="55">
        <f t="shared" si="28"/>
        <v>1.7830744342052784E-2</v>
      </c>
    </row>
    <row r="463" spans="1:11">
      <c r="A463" s="56" t="s">
        <v>1009</v>
      </c>
      <c r="B463" s="56" t="s">
        <v>471</v>
      </c>
      <c r="C463" s="57" t="s">
        <v>44</v>
      </c>
      <c r="D463" s="57" t="s">
        <v>472</v>
      </c>
      <c r="E463" s="56" t="s">
        <v>46</v>
      </c>
      <c r="F463" s="56">
        <v>38.39</v>
      </c>
      <c r="G463" s="58">
        <v>92.61</v>
      </c>
      <c r="H463" s="58">
        <f t="shared" si="29"/>
        <v>3555.2979</v>
      </c>
      <c r="I463" s="59">
        <f t="shared" si="30"/>
        <v>115.225362</v>
      </c>
      <c r="J463" s="60">
        <f t="shared" si="31"/>
        <v>4423.50164718</v>
      </c>
      <c r="K463" s="61">
        <f t="shared" si="28"/>
        <v>6.0230323949288546E-3</v>
      </c>
    </row>
    <row r="464" spans="1:11">
      <c r="A464" s="56" t="s">
        <v>1010</v>
      </c>
      <c r="B464" s="56" t="s">
        <v>393</v>
      </c>
      <c r="C464" s="57" t="s">
        <v>44</v>
      </c>
      <c r="D464" s="57" t="s">
        <v>394</v>
      </c>
      <c r="E464" s="56" t="s">
        <v>37</v>
      </c>
      <c r="F464" s="56">
        <v>70</v>
      </c>
      <c r="G464" s="58">
        <v>99.57</v>
      </c>
      <c r="H464" s="58">
        <f t="shared" si="29"/>
        <v>6969.9</v>
      </c>
      <c r="I464" s="59">
        <f t="shared" si="30"/>
        <v>123.88499399999999</v>
      </c>
      <c r="J464" s="60">
        <f t="shared" si="31"/>
        <v>8671.9495799999986</v>
      </c>
      <c r="K464" s="61">
        <f t="shared" si="28"/>
        <v>1.180771194712393E-2</v>
      </c>
    </row>
    <row r="465" spans="1:11">
      <c r="A465" s="65" t="s">
        <v>1011</v>
      </c>
      <c r="B465" s="65"/>
      <c r="C465" s="66"/>
      <c r="D465" s="66" t="s">
        <v>213</v>
      </c>
      <c r="E465" s="66"/>
      <c r="F465" s="65"/>
      <c r="G465" s="66"/>
      <c r="H465" s="62"/>
      <c r="I465" s="63"/>
      <c r="J465" s="64">
        <f>J466+J490+J499+J501+J509</f>
        <v>35285.623978000003</v>
      </c>
      <c r="K465" s="55">
        <f t="shared" si="28"/>
        <v>4.8044846197866538E-2</v>
      </c>
    </row>
    <row r="466" spans="1:11">
      <c r="A466" s="65" t="s">
        <v>1012</v>
      </c>
      <c r="B466" s="65"/>
      <c r="C466" s="66"/>
      <c r="D466" s="66" t="s">
        <v>215</v>
      </c>
      <c r="E466" s="66"/>
      <c r="F466" s="65"/>
      <c r="G466" s="66"/>
      <c r="H466" s="62"/>
      <c r="I466" s="63"/>
      <c r="J466" s="64">
        <f>SUM(J467:J489)</f>
        <v>11201.681903999999</v>
      </c>
      <c r="K466" s="55">
        <f t="shared" si="28"/>
        <v>1.5252191220159602E-2</v>
      </c>
    </row>
    <row r="467" spans="1:11">
      <c r="A467" s="56" t="s">
        <v>1013</v>
      </c>
      <c r="B467" s="56" t="s">
        <v>844</v>
      </c>
      <c r="C467" s="57" t="s">
        <v>234</v>
      </c>
      <c r="D467" s="57" t="s">
        <v>845</v>
      </c>
      <c r="E467" s="56" t="s">
        <v>46</v>
      </c>
      <c r="F467" s="56">
        <v>15</v>
      </c>
      <c r="G467" s="58">
        <v>47.86</v>
      </c>
      <c r="H467" s="58">
        <f t="shared" si="29"/>
        <v>717.9</v>
      </c>
      <c r="I467" s="59">
        <f t="shared" si="30"/>
        <v>59.547412000000001</v>
      </c>
      <c r="J467" s="60">
        <f t="shared" si="31"/>
        <v>893.21118000000001</v>
      </c>
      <c r="K467" s="61">
        <f t="shared" si="28"/>
        <v>1.2161948387839525E-3</v>
      </c>
    </row>
    <row r="468" spans="1:11">
      <c r="A468" s="56" t="s">
        <v>1014</v>
      </c>
      <c r="B468" s="56" t="s">
        <v>220</v>
      </c>
      <c r="C468" s="57" t="s">
        <v>74</v>
      </c>
      <c r="D468" s="57" t="s">
        <v>221</v>
      </c>
      <c r="E468" s="56" t="s">
        <v>30</v>
      </c>
      <c r="F468" s="56">
        <v>3</v>
      </c>
      <c r="G468" s="58">
        <v>12.12</v>
      </c>
      <c r="H468" s="58">
        <f t="shared" si="29"/>
        <v>36.36</v>
      </c>
      <c r="I468" s="59">
        <f t="shared" si="30"/>
        <v>15.079704</v>
      </c>
      <c r="J468" s="60">
        <f t="shared" si="31"/>
        <v>45.239111999999999</v>
      </c>
      <c r="K468" s="61">
        <f t="shared" si="28"/>
        <v>6.1597498729885095E-5</v>
      </c>
    </row>
    <row r="469" spans="1:11">
      <c r="A469" s="56" t="s">
        <v>1015</v>
      </c>
      <c r="B469" s="56" t="s">
        <v>223</v>
      </c>
      <c r="C469" s="57" t="s">
        <v>224</v>
      </c>
      <c r="D469" s="57" t="s">
        <v>225</v>
      </c>
      <c r="E469" s="56" t="s">
        <v>114</v>
      </c>
      <c r="F469" s="56">
        <v>20</v>
      </c>
      <c r="G469" s="58">
        <v>15.92</v>
      </c>
      <c r="H469" s="58">
        <f t="shared" si="29"/>
        <v>318.39999999999998</v>
      </c>
      <c r="I469" s="59">
        <f t="shared" si="30"/>
        <v>19.807663999999999</v>
      </c>
      <c r="J469" s="60">
        <f t="shared" si="31"/>
        <v>396.15328</v>
      </c>
      <c r="K469" s="61">
        <f t="shared" si="28"/>
        <v>5.3940163904277823E-4</v>
      </c>
    </row>
    <row r="470" spans="1:11" ht="22.5">
      <c r="A470" s="56" t="s">
        <v>1016</v>
      </c>
      <c r="B470" s="56" t="s">
        <v>227</v>
      </c>
      <c r="C470" s="57" t="s">
        <v>14</v>
      </c>
      <c r="D470" s="57" t="s">
        <v>228</v>
      </c>
      <c r="E470" s="56" t="s">
        <v>46</v>
      </c>
      <c r="F470" s="56">
        <v>30</v>
      </c>
      <c r="G470" s="58">
        <v>9.9</v>
      </c>
      <c r="H470" s="58">
        <f t="shared" si="29"/>
        <v>297</v>
      </c>
      <c r="I470" s="59">
        <f t="shared" si="30"/>
        <v>12.31758</v>
      </c>
      <c r="J470" s="60">
        <f t="shared" si="31"/>
        <v>369.5274</v>
      </c>
      <c r="K470" s="61">
        <f t="shared" si="28"/>
        <v>5.0314788566490308E-4</v>
      </c>
    </row>
    <row r="471" spans="1:11" ht="33.75">
      <c r="A471" s="56" t="s">
        <v>1017</v>
      </c>
      <c r="B471" s="56" t="s">
        <v>230</v>
      </c>
      <c r="C471" s="57" t="s">
        <v>14</v>
      </c>
      <c r="D471" s="57" t="s">
        <v>231</v>
      </c>
      <c r="E471" s="56" t="s">
        <v>114</v>
      </c>
      <c r="F471" s="56">
        <v>28</v>
      </c>
      <c r="G471" s="58">
        <v>12</v>
      </c>
      <c r="H471" s="58">
        <f t="shared" si="29"/>
        <v>336</v>
      </c>
      <c r="I471" s="59">
        <f t="shared" si="30"/>
        <v>14.930400000000001</v>
      </c>
      <c r="J471" s="60">
        <f t="shared" si="31"/>
        <v>418.05119999999999</v>
      </c>
      <c r="K471" s="61">
        <f t="shared" si="28"/>
        <v>5.6921781004514284E-4</v>
      </c>
    </row>
    <row r="472" spans="1:11">
      <c r="A472" s="56" t="s">
        <v>1018</v>
      </c>
      <c r="B472" s="56" t="s">
        <v>233</v>
      </c>
      <c r="C472" s="57" t="s">
        <v>234</v>
      </c>
      <c r="D472" s="57" t="s">
        <v>235</v>
      </c>
      <c r="E472" s="56" t="s">
        <v>114</v>
      </c>
      <c r="F472" s="56">
        <v>22</v>
      </c>
      <c r="G472" s="58">
        <v>10.93</v>
      </c>
      <c r="H472" s="58">
        <f t="shared" si="29"/>
        <v>240.45999999999998</v>
      </c>
      <c r="I472" s="59">
        <f t="shared" si="30"/>
        <v>13.599105999999999</v>
      </c>
      <c r="J472" s="60">
        <f t="shared" si="31"/>
        <v>299.18033199999996</v>
      </c>
      <c r="K472" s="61">
        <f t="shared" si="28"/>
        <v>4.0736343631980667E-4</v>
      </c>
    </row>
    <row r="473" spans="1:11">
      <c r="A473" s="56" t="s">
        <v>1019</v>
      </c>
      <c r="B473" s="56" t="s">
        <v>237</v>
      </c>
      <c r="C473" s="57" t="s">
        <v>74</v>
      </c>
      <c r="D473" s="57" t="s">
        <v>238</v>
      </c>
      <c r="E473" s="56" t="s">
        <v>30</v>
      </c>
      <c r="F473" s="56">
        <v>4</v>
      </c>
      <c r="G473" s="58">
        <v>12.22</v>
      </c>
      <c r="H473" s="58">
        <f t="shared" si="29"/>
        <v>48.88</v>
      </c>
      <c r="I473" s="59">
        <f t="shared" si="30"/>
        <v>15.204124</v>
      </c>
      <c r="J473" s="60">
        <f t="shared" si="31"/>
        <v>60.816496000000001</v>
      </c>
      <c r="K473" s="61">
        <f t="shared" si="28"/>
        <v>8.280763855656721E-5</v>
      </c>
    </row>
    <row r="474" spans="1:11" ht="22.5">
      <c r="A474" s="56" t="s">
        <v>1020</v>
      </c>
      <c r="B474" s="56" t="s">
        <v>564</v>
      </c>
      <c r="C474" s="57" t="s">
        <v>24</v>
      </c>
      <c r="D474" s="57" t="s">
        <v>565</v>
      </c>
      <c r="E474" s="56" t="s">
        <v>76</v>
      </c>
      <c r="F474" s="56">
        <v>4</v>
      </c>
      <c r="G474" s="58">
        <v>12.94</v>
      </c>
      <c r="H474" s="58">
        <f t="shared" si="29"/>
        <v>51.76</v>
      </c>
      <c r="I474" s="59">
        <f t="shared" si="30"/>
        <v>16.099947999999998</v>
      </c>
      <c r="J474" s="60">
        <f t="shared" si="31"/>
        <v>64.399791999999991</v>
      </c>
      <c r="K474" s="61">
        <f t="shared" si="28"/>
        <v>8.7686648356954131E-5</v>
      </c>
    </row>
    <row r="475" spans="1:11">
      <c r="A475" s="56" t="s">
        <v>1021</v>
      </c>
      <c r="B475" s="56" t="s">
        <v>619</v>
      </c>
      <c r="C475" s="57" t="s">
        <v>14</v>
      </c>
      <c r="D475" s="57" t="s">
        <v>620</v>
      </c>
      <c r="E475" s="56" t="s">
        <v>114</v>
      </c>
      <c r="F475" s="56">
        <v>4</v>
      </c>
      <c r="G475" s="58">
        <v>9.36</v>
      </c>
      <c r="H475" s="58">
        <f t="shared" si="29"/>
        <v>37.44</v>
      </c>
      <c r="I475" s="59">
        <f t="shared" si="30"/>
        <v>11.645712</v>
      </c>
      <c r="J475" s="60">
        <f t="shared" si="31"/>
        <v>46.582847999999998</v>
      </c>
      <c r="K475" s="61">
        <f t="shared" si="28"/>
        <v>6.3427127405030198E-5</v>
      </c>
    </row>
    <row r="476" spans="1:11">
      <c r="A476" s="56" t="s">
        <v>1022</v>
      </c>
      <c r="B476" s="56" t="s">
        <v>622</v>
      </c>
      <c r="C476" s="57" t="s">
        <v>14</v>
      </c>
      <c r="D476" s="57" t="s">
        <v>623</v>
      </c>
      <c r="E476" s="56" t="s">
        <v>114</v>
      </c>
      <c r="F476" s="56">
        <v>7</v>
      </c>
      <c r="G476" s="58">
        <v>12.57</v>
      </c>
      <c r="H476" s="58">
        <f t="shared" si="29"/>
        <v>87.990000000000009</v>
      </c>
      <c r="I476" s="59">
        <f t="shared" si="30"/>
        <v>15.639594000000001</v>
      </c>
      <c r="J476" s="60">
        <f t="shared" si="31"/>
        <v>109.477158</v>
      </c>
      <c r="K476" s="61">
        <f t="shared" si="28"/>
        <v>1.4906391400557178E-4</v>
      </c>
    </row>
    <row r="477" spans="1:11">
      <c r="A477" s="56" t="s">
        <v>1023</v>
      </c>
      <c r="B477" s="56" t="s">
        <v>1024</v>
      </c>
      <c r="C477" s="57" t="s">
        <v>44</v>
      </c>
      <c r="D477" s="57" t="s">
        <v>1025</v>
      </c>
      <c r="E477" s="56" t="s">
        <v>30</v>
      </c>
      <c r="F477" s="56">
        <v>2</v>
      </c>
      <c r="G477" s="58">
        <v>21.67</v>
      </c>
      <c r="H477" s="58">
        <f t="shared" si="29"/>
        <v>43.34</v>
      </c>
      <c r="I477" s="59">
        <f t="shared" si="30"/>
        <v>26.961814000000004</v>
      </c>
      <c r="J477" s="60">
        <f t="shared" si="31"/>
        <v>53.923628000000008</v>
      </c>
      <c r="K477" s="61">
        <f t="shared" si="28"/>
        <v>7.3422321093322899E-5</v>
      </c>
    </row>
    <row r="478" spans="1:11">
      <c r="A478" s="56" t="s">
        <v>1026</v>
      </c>
      <c r="B478" s="56" t="s">
        <v>243</v>
      </c>
      <c r="C478" s="57" t="s">
        <v>74</v>
      </c>
      <c r="D478" s="57" t="s">
        <v>244</v>
      </c>
      <c r="E478" s="56" t="s">
        <v>30</v>
      </c>
      <c r="F478" s="56">
        <v>100</v>
      </c>
      <c r="G478" s="58">
        <v>1.9</v>
      </c>
      <c r="H478" s="58">
        <f t="shared" si="29"/>
        <v>190</v>
      </c>
      <c r="I478" s="59">
        <f t="shared" si="30"/>
        <v>2.3639799999999997</v>
      </c>
      <c r="J478" s="60">
        <f t="shared" si="31"/>
        <v>236.39799999999997</v>
      </c>
      <c r="K478" s="61">
        <f t="shared" si="28"/>
        <v>3.2187911877552719E-4</v>
      </c>
    </row>
    <row r="479" spans="1:11">
      <c r="A479" s="56" t="s">
        <v>1027</v>
      </c>
      <c r="B479" s="56" t="s">
        <v>246</v>
      </c>
      <c r="C479" s="57" t="s">
        <v>74</v>
      </c>
      <c r="D479" s="57" t="s">
        <v>247</v>
      </c>
      <c r="E479" s="56" t="s">
        <v>30</v>
      </c>
      <c r="F479" s="56">
        <v>100</v>
      </c>
      <c r="G479" s="58">
        <v>0.39</v>
      </c>
      <c r="H479" s="58">
        <f t="shared" si="29"/>
        <v>39</v>
      </c>
      <c r="I479" s="59">
        <f t="shared" si="30"/>
        <v>0.485238</v>
      </c>
      <c r="J479" s="60">
        <f t="shared" si="31"/>
        <v>48.523800000000001</v>
      </c>
      <c r="K479" s="61">
        <f t="shared" si="28"/>
        <v>6.60699243802398E-5</v>
      </c>
    </row>
    <row r="480" spans="1:11">
      <c r="A480" s="56" t="s">
        <v>1028</v>
      </c>
      <c r="B480" s="56" t="s">
        <v>249</v>
      </c>
      <c r="C480" s="57" t="s">
        <v>74</v>
      </c>
      <c r="D480" s="57" t="s">
        <v>250</v>
      </c>
      <c r="E480" s="56" t="s">
        <v>30</v>
      </c>
      <c r="F480" s="56">
        <v>100</v>
      </c>
      <c r="G480" s="58">
        <v>1.91</v>
      </c>
      <c r="H480" s="58">
        <f t="shared" si="29"/>
        <v>191</v>
      </c>
      <c r="I480" s="59">
        <f t="shared" si="30"/>
        <v>2.3764219999999998</v>
      </c>
      <c r="J480" s="60">
        <f t="shared" si="31"/>
        <v>237.64219999999997</v>
      </c>
      <c r="K480" s="61">
        <f t="shared" si="28"/>
        <v>3.2357321940066155E-4</v>
      </c>
    </row>
    <row r="481" spans="1:11">
      <c r="A481" s="56" t="s">
        <v>1029</v>
      </c>
      <c r="B481" s="56" t="s">
        <v>252</v>
      </c>
      <c r="C481" s="57" t="s">
        <v>44</v>
      </c>
      <c r="D481" s="57" t="s">
        <v>253</v>
      </c>
      <c r="E481" s="56" t="s">
        <v>30</v>
      </c>
      <c r="F481" s="56">
        <v>115</v>
      </c>
      <c r="G481" s="58">
        <v>4.9400000000000004</v>
      </c>
      <c r="H481" s="58">
        <f t="shared" si="29"/>
        <v>568.1</v>
      </c>
      <c r="I481" s="59">
        <f t="shared" si="30"/>
        <v>6.1463480000000006</v>
      </c>
      <c r="J481" s="60">
        <f t="shared" si="31"/>
        <v>706.8300200000001</v>
      </c>
      <c r="K481" s="61">
        <f t="shared" si="28"/>
        <v>9.6241856513882651E-4</v>
      </c>
    </row>
    <row r="482" spans="1:11">
      <c r="A482" s="56" t="s">
        <v>1030</v>
      </c>
      <c r="B482" s="56" t="s">
        <v>249</v>
      </c>
      <c r="C482" s="57" t="s">
        <v>74</v>
      </c>
      <c r="D482" s="57" t="s">
        <v>250</v>
      </c>
      <c r="E482" s="56" t="s">
        <v>30</v>
      </c>
      <c r="F482" s="56">
        <v>100</v>
      </c>
      <c r="G482" s="58">
        <v>1.91</v>
      </c>
      <c r="H482" s="58">
        <f t="shared" si="29"/>
        <v>191</v>
      </c>
      <c r="I482" s="59">
        <f t="shared" si="30"/>
        <v>2.3764219999999998</v>
      </c>
      <c r="J482" s="60">
        <f t="shared" si="31"/>
        <v>237.64219999999997</v>
      </c>
      <c r="K482" s="61">
        <f t="shared" si="28"/>
        <v>3.2357321940066155E-4</v>
      </c>
    </row>
    <row r="483" spans="1:11">
      <c r="A483" s="56" t="s">
        <v>1031</v>
      </c>
      <c r="B483" s="56" t="s">
        <v>256</v>
      </c>
      <c r="C483" s="57" t="s">
        <v>44</v>
      </c>
      <c r="D483" s="57" t="s">
        <v>605</v>
      </c>
      <c r="E483" s="56" t="s">
        <v>46</v>
      </c>
      <c r="F483" s="56">
        <v>100</v>
      </c>
      <c r="G483" s="58">
        <v>9.77</v>
      </c>
      <c r="H483" s="58">
        <f t="shared" si="29"/>
        <v>977</v>
      </c>
      <c r="I483" s="59">
        <f t="shared" si="30"/>
        <v>12.155833999999999</v>
      </c>
      <c r="J483" s="60">
        <f t="shared" si="31"/>
        <v>1215.5834</v>
      </c>
      <c r="K483" s="61">
        <f t="shared" si="28"/>
        <v>1.6551363107562636E-3</v>
      </c>
    </row>
    <row r="484" spans="1:11" ht="22.5">
      <c r="A484" s="56" t="s">
        <v>1032</v>
      </c>
      <c r="B484" s="56" t="s">
        <v>259</v>
      </c>
      <c r="C484" s="57" t="s">
        <v>260</v>
      </c>
      <c r="D484" s="57" t="s">
        <v>261</v>
      </c>
      <c r="E484" s="56" t="s">
        <v>262</v>
      </c>
      <c r="F484" s="56">
        <v>3</v>
      </c>
      <c r="G484" s="58">
        <v>11.15</v>
      </c>
      <c r="H484" s="58">
        <f t="shared" si="29"/>
        <v>33.450000000000003</v>
      </c>
      <c r="I484" s="59">
        <f t="shared" si="30"/>
        <v>13.87283</v>
      </c>
      <c r="J484" s="60">
        <f t="shared" si="31"/>
        <v>41.618490000000001</v>
      </c>
      <c r="K484" s="61">
        <f t="shared" si="28"/>
        <v>5.6667665910744133E-5</v>
      </c>
    </row>
    <row r="485" spans="1:11" ht="22.5">
      <c r="A485" s="56" t="s">
        <v>1033</v>
      </c>
      <c r="B485" s="56" t="s">
        <v>264</v>
      </c>
      <c r="C485" s="57" t="s">
        <v>24</v>
      </c>
      <c r="D485" s="57" t="s">
        <v>265</v>
      </c>
      <c r="E485" s="56" t="s">
        <v>76</v>
      </c>
      <c r="F485" s="56">
        <v>78</v>
      </c>
      <c r="G485" s="58">
        <v>40.25</v>
      </c>
      <c r="H485" s="58">
        <f t="shared" si="29"/>
        <v>3139.5</v>
      </c>
      <c r="I485" s="59">
        <f t="shared" si="30"/>
        <v>50.079050000000002</v>
      </c>
      <c r="J485" s="60">
        <f t="shared" si="31"/>
        <v>3906.1659</v>
      </c>
      <c r="K485" s="61">
        <f t="shared" si="28"/>
        <v>5.3186289126093038E-3</v>
      </c>
    </row>
    <row r="486" spans="1:11">
      <c r="A486" s="56" t="s">
        <v>1034</v>
      </c>
      <c r="B486" s="56" t="s">
        <v>252</v>
      </c>
      <c r="C486" s="57" t="s">
        <v>44</v>
      </c>
      <c r="D486" s="57" t="s">
        <v>1035</v>
      </c>
      <c r="E486" s="56" t="s">
        <v>30</v>
      </c>
      <c r="F486" s="56">
        <v>15</v>
      </c>
      <c r="G486" s="58">
        <v>4.9400000000000004</v>
      </c>
      <c r="H486" s="58">
        <f t="shared" si="29"/>
        <v>74.100000000000009</v>
      </c>
      <c r="I486" s="59">
        <f t="shared" si="30"/>
        <v>6.1463480000000006</v>
      </c>
      <c r="J486" s="60">
        <f t="shared" si="31"/>
        <v>92.195220000000006</v>
      </c>
      <c r="K486" s="61">
        <f t="shared" si="28"/>
        <v>1.2553285632245563E-4</v>
      </c>
    </row>
    <row r="487" spans="1:11" ht="22.5">
      <c r="A487" s="56" t="s">
        <v>1036</v>
      </c>
      <c r="B487" s="56" t="s">
        <v>269</v>
      </c>
      <c r="C487" s="57" t="s">
        <v>260</v>
      </c>
      <c r="D487" s="57" t="s">
        <v>270</v>
      </c>
      <c r="E487" s="56" t="s">
        <v>262</v>
      </c>
      <c r="F487" s="56">
        <v>10</v>
      </c>
      <c r="G487" s="58">
        <v>26.76</v>
      </c>
      <c r="H487" s="58">
        <f t="shared" si="29"/>
        <v>267.60000000000002</v>
      </c>
      <c r="I487" s="59">
        <f t="shared" si="30"/>
        <v>33.294792000000001</v>
      </c>
      <c r="J487" s="60">
        <f t="shared" si="31"/>
        <v>332.94792000000001</v>
      </c>
      <c r="K487" s="61">
        <f t="shared" si="28"/>
        <v>4.5334132728595307E-4</v>
      </c>
    </row>
    <row r="488" spans="1:11">
      <c r="A488" s="56" t="s">
        <v>1037</v>
      </c>
      <c r="B488" s="56" t="s">
        <v>272</v>
      </c>
      <c r="C488" s="57" t="s">
        <v>234</v>
      </c>
      <c r="D488" s="57" t="s">
        <v>273</v>
      </c>
      <c r="E488" s="56" t="s">
        <v>114</v>
      </c>
      <c r="F488" s="56">
        <v>10</v>
      </c>
      <c r="G488" s="58">
        <v>84.12</v>
      </c>
      <c r="H488" s="58">
        <f t="shared" si="29"/>
        <v>841.2</v>
      </c>
      <c r="I488" s="59">
        <f t="shared" si="30"/>
        <v>104.662104</v>
      </c>
      <c r="J488" s="60">
        <f t="shared" si="31"/>
        <v>1046.62104</v>
      </c>
      <c r="K488" s="61">
        <f t="shared" si="28"/>
        <v>1.4250774458630185E-3</v>
      </c>
    </row>
    <row r="489" spans="1:11">
      <c r="A489" s="56" t="s">
        <v>1038</v>
      </c>
      <c r="B489" s="56" t="s">
        <v>1039</v>
      </c>
      <c r="C489" s="57" t="s">
        <v>44</v>
      </c>
      <c r="D489" s="57" t="s">
        <v>1040</v>
      </c>
      <c r="E489" s="56" t="s">
        <v>114</v>
      </c>
      <c r="F489" s="56">
        <v>6</v>
      </c>
      <c r="G489" s="58">
        <v>45.94</v>
      </c>
      <c r="H489" s="58">
        <f t="shared" si="29"/>
        <v>275.64</v>
      </c>
      <c r="I489" s="59">
        <f t="shared" si="30"/>
        <v>57.158547999999996</v>
      </c>
      <c r="J489" s="60">
        <f t="shared" si="31"/>
        <v>342.95128799999998</v>
      </c>
      <c r="K489" s="61">
        <f t="shared" si="28"/>
        <v>4.6696189631203322E-4</v>
      </c>
    </row>
    <row r="490" spans="1:11">
      <c r="A490" s="65" t="s">
        <v>1041</v>
      </c>
      <c r="B490" s="65"/>
      <c r="C490" s="66"/>
      <c r="D490" s="66" t="s">
        <v>278</v>
      </c>
      <c r="E490" s="66"/>
      <c r="F490" s="65"/>
      <c r="G490" s="66"/>
      <c r="H490" s="62"/>
      <c r="I490" s="63"/>
      <c r="J490" s="64">
        <f>SUM(J491:J498)</f>
        <v>11838.563000000002</v>
      </c>
      <c r="K490" s="55">
        <f t="shared" si="28"/>
        <v>1.6119367448153378E-2</v>
      </c>
    </row>
    <row r="491" spans="1:11" ht="22.5">
      <c r="A491" s="56" t="s">
        <v>1042</v>
      </c>
      <c r="B491" s="56" t="s">
        <v>280</v>
      </c>
      <c r="C491" s="57" t="s">
        <v>14</v>
      </c>
      <c r="D491" s="57" t="s">
        <v>281</v>
      </c>
      <c r="E491" s="56" t="s">
        <v>46</v>
      </c>
      <c r="F491" s="56">
        <v>200</v>
      </c>
      <c r="G491" s="58">
        <v>3.71</v>
      </c>
      <c r="H491" s="58">
        <f t="shared" si="29"/>
        <v>742</v>
      </c>
      <c r="I491" s="59">
        <f t="shared" si="30"/>
        <v>4.6159819999999998</v>
      </c>
      <c r="J491" s="60">
        <f t="shared" si="31"/>
        <v>923.19639999999993</v>
      </c>
      <c r="K491" s="61">
        <f t="shared" si="28"/>
        <v>1.2570226638496903E-3</v>
      </c>
    </row>
    <row r="492" spans="1:11" ht="22.5">
      <c r="A492" s="56" t="s">
        <v>1043</v>
      </c>
      <c r="B492" s="56" t="s">
        <v>280</v>
      </c>
      <c r="C492" s="57" t="s">
        <v>14</v>
      </c>
      <c r="D492" s="57" t="s">
        <v>283</v>
      </c>
      <c r="E492" s="56" t="s">
        <v>46</v>
      </c>
      <c r="F492" s="56">
        <v>200</v>
      </c>
      <c r="G492" s="58">
        <v>3.71</v>
      </c>
      <c r="H492" s="58">
        <f t="shared" si="29"/>
        <v>742</v>
      </c>
      <c r="I492" s="59">
        <f t="shared" si="30"/>
        <v>4.6159819999999998</v>
      </c>
      <c r="J492" s="60">
        <f t="shared" si="31"/>
        <v>923.19639999999993</v>
      </c>
      <c r="K492" s="61">
        <f t="shared" si="28"/>
        <v>1.2570226638496903E-3</v>
      </c>
    </row>
    <row r="493" spans="1:11" ht="22.5">
      <c r="A493" s="56" t="s">
        <v>1044</v>
      </c>
      <c r="B493" s="56" t="s">
        <v>280</v>
      </c>
      <c r="C493" s="57" t="s">
        <v>14</v>
      </c>
      <c r="D493" s="57" t="s">
        <v>285</v>
      </c>
      <c r="E493" s="56" t="s">
        <v>46</v>
      </c>
      <c r="F493" s="56">
        <v>200</v>
      </c>
      <c r="G493" s="58">
        <v>3.71</v>
      </c>
      <c r="H493" s="58">
        <f t="shared" si="29"/>
        <v>742</v>
      </c>
      <c r="I493" s="59">
        <f t="shared" si="30"/>
        <v>4.6159819999999998</v>
      </c>
      <c r="J493" s="60">
        <f t="shared" si="31"/>
        <v>923.19639999999993</v>
      </c>
      <c r="K493" s="61">
        <f t="shared" si="28"/>
        <v>1.2570226638496903E-3</v>
      </c>
    </row>
    <row r="494" spans="1:11" ht="33.75">
      <c r="A494" s="56" t="s">
        <v>1045</v>
      </c>
      <c r="B494" s="56" t="s">
        <v>280</v>
      </c>
      <c r="C494" s="57" t="s">
        <v>14</v>
      </c>
      <c r="D494" s="57" t="s">
        <v>287</v>
      </c>
      <c r="E494" s="56" t="s">
        <v>46</v>
      </c>
      <c r="F494" s="56">
        <v>200</v>
      </c>
      <c r="G494" s="58">
        <v>3.71</v>
      </c>
      <c r="H494" s="58">
        <f t="shared" si="29"/>
        <v>742</v>
      </c>
      <c r="I494" s="59">
        <f t="shared" si="30"/>
        <v>4.6159819999999998</v>
      </c>
      <c r="J494" s="60">
        <f t="shared" si="31"/>
        <v>923.19639999999993</v>
      </c>
      <c r="K494" s="61">
        <f t="shared" si="28"/>
        <v>1.2570226638496903E-3</v>
      </c>
    </row>
    <row r="495" spans="1:11" ht="33.75">
      <c r="A495" s="56" t="s">
        <v>1046</v>
      </c>
      <c r="B495" s="56" t="s">
        <v>289</v>
      </c>
      <c r="C495" s="57" t="s">
        <v>14</v>
      </c>
      <c r="D495" s="57" t="s">
        <v>290</v>
      </c>
      <c r="E495" s="56" t="s">
        <v>46</v>
      </c>
      <c r="F495" s="56">
        <v>200</v>
      </c>
      <c r="G495" s="58">
        <v>2.54</v>
      </c>
      <c r="H495" s="58">
        <f t="shared" si="29"/>
        <v>508</v>
      </c>
      <c r="I495" s="59">
        <f t="shared" si="30"/>
        <v>3.1602680000000003</v>
      </c>
      <c r="J495" s="60">
        <f t="shared" si="31"/>
        <v>632.05360000000007</v>
      </c>
      <c r="K495" s="61">
        <f t="shared" si="28"/>
        <v>8.6060311756825183E-4</v>
      </c>
    </row>
    <row r="496" spans="1:11" ht="22.5">
      <c r="A496" s="56" t="s">
        <v>1047</v>
      </c>
      <c r="B496" s="56" t="s">
        <v>297</v>
      </c>
      <c r="C496" s="57" t="s">
        <v>14</v>
      </c>
      <c r="D496" s="57" t="s">
        <v>298</v>
      </c>
      <c r="E496" s="56" t="s">
        <v>46</v>
      </c>
      <c r="F496" s="56">
        <v>150</v>
      </c>
      <c r="G496" s="58">
        <v>24.94</v>
      </c>
      <c r="H496" s="58">
        <f t="shared" si="29"/>
        <v>3741</v>
      </c>
      <c r="I496" s="59">
        <f t="shared" si="30"/>
        <v>31.030348000000004</v>
      </c>
      <c r="J496" s="60">
        <f t="shared" si="31"/>
        <v>4654.5522000000001</v>
      </c>
      <c r="K496" s="61">
        <f t="shared" si="28"/>
        <v>6.3376304386276172E-3</v>
      </c>
    </row>
    <row r="497" spans="1:11" ht="22.5">
      <c r="A497" s="56" t="s">
        <v>1048</v>
      </c>
      <c r="B497" s="56" t="s">
        <v>297</v>
      </c>
      <c r="C497" s="57" t="s">
        <v>14</v>
      </c>
      <c r="D497" s="57" t="s">
        <v>300</v>
      </c>
      <c r="E497" s="56" t="s">
        <v>46</v>
      </c>
      <c r="F497" s="56">
        <v>50</v>
      </c>
      <c r="G497" s="58">
        <v>24.94</v>
      </c>
      <c r="H497" s="58">
        <f t="shared" si="29"/>
        <v>1247</v>
      </c>
      <c r="I497" s="59">
        <f t="shared" si="30"/>
        <v>31.030348000000004</v>
      </c>
      <c r="J497" s="60">
        <f t="shared" si="31"/>
        <v>1551.5174000000002</v>
      </c>
      <c r="K497" s="61">
        <f t="shared" si="28"/>
        <v>2.1125434795425395E-3</v>
      </c>
    </row>
    <row r="498" spans="1:11" ht="22.5">
      <c r="A498" s="56" t="s">
        <v>1049</v>
      </c>
      <c r="B498" s="56" t="s">
        <v>302</v>
      </c>
      <c r="C498" s="57" t="s">
        <v>14</v>
      </c>
      <c r="D498" s="57" t="s">
        <v>303</v>
      </c>
      <c r="E498" s="56" t="s">
        <v>46</v>
      </c>
      <c r="F498" s="56">
        <v>50</v>
      </c>
      <c r="G498" s="58">
        <v>21.02</v>
      </c>
      <c r="H498" s="58">
        <f t="shared" si="29"/>
        <v>1051</v>
      </c>
      <c r="I498" s="59">
        <f t="shared" si="30"/>
        <v>26.153084</v>
      </c>
      <c r="J498" s="60">
        <f t="shared" si="31"/>
        <v>1307.6541999999999</v>
      </c>
      <c r="K498" s="61">
        <f t="shared" si="28"/>
        <v>1.7804997570162056E-3</v>
      </c>
    </row>
    <row r="499" spans="1:11">
      <c r="A499" s="65" t="s">
        <v>1050</v>
      </c>
      <c r="B499" s="65"/>
      <c r="C499" s="66"/>
      <c r="D499" s="66" t="s">
        <v>305</v>
      </c>
      <c r="E499" s="66"/>
      <c r="F499" s="65"/>
      <c r="G499" s="66"/>
      <c r="H499" s="62"/>
      <c r="I499" s="63"/>
      <c r="J499" s="64">
        <f>J500</f>
        <v>3237.9558480000001</v>
      </c>
      <c r="K499" s="55">
        <f t="shared" si="28"/>
        <v>4.4087952308746476E-3</v>
      </c>
    </row>
    <row r="500" spans="1:11">
      <c r="A500" s="56" t="s">
        <v>1051</v>
      </c>
      <c r="B500" s="56" t="s">
        <v>1052</v>
      </c>
      <c r="C500" s="57" t="s">
        <v>44</v>
      </c>
      <c r="D500" s="57" t="s">
        <v>1053</v>
      </c>
      <c r="E500" s="56" t="s">
        <v>114</v>
      </c>
      <c r="F500" s="56">
        <v>6</v>
      </c>
      <c r="G500" s="58">
        <v>433.74</v>
      </c>
      <c r="H500" s="58">
        <f t="shared" si="29"/>
        <v>2602.44</v>
      </c>
      <c r="I500" s="59">
        <f t="shared" si="30"/>
        <v>539.65930800000001</v>
      </c>
      <c r="J500" s="60">
        <f t="shared" si="31"/>
        <v>3237.9558480000001</v>
      </c>
      <c r="K500" s="61">
        <f t="shared" si="28"/>
        <v>4.4087952308746476E-3</v>
      </c>
    </row>
    <row r="501" spans="1:11">
      <c r="A501" s="65" t="s">
        <v>1054</v>
      </c>
      <c r="B501" s="65"/>
      <c r="C501" s="66"/>
      <c r="D501" s="66" t="s">
        <v>310</v>
      </c>
      <c r="E501" s="66"/>
      <c r="F501" s="65"/>
      <c r="G501" s="66"/>
      <c r="H501" s="62"/>
      <c r="I501" s="63"/>
      <c r="J501" s="64">
        <f>SUM(J502:J508)</f>
        <v>7136.6938739999996</v>
      </c>
      <c r="K501" s="55">
        <f t="shared" si="28"/>
        <v>9.7173103627518978E-3</v>
      </c>
    </row>
    <row r="502" spans="1:11">
      <c r="A502" s="56" t="s">
        <v>1055</v>
      </c>
      <c r="B502" s="56" t="s">
        <v>1056</v>
      </c>
      <c r="C502" s="57" t="s">
        <v>234</v>
      </c>
      <c r="D502" s="57" t="s">
        <v>1057</v>
      </c>
      <c r="E502" s="56" t="s">
        <v>114</v>
      </c>
      <c r="F502" s="56">
        <v>1</v>
      </c>
      <c r="G502" s="58">
        <v>4582.3100000000004</v>
      </c>
      <c r="H502" s="58">
        <f t="shared" si="29"/>
        <v>4582.3100000000004</v>
      </c>
      <c r="I502" s="59">
        <f t="shared" si="30"/>
        <v>5701.3101020000004</v>
      </c>
      <c r="J502" s="60">
        <f t="shared" si="31"/>
        <v>5701.3101020000004</v>
      </c>
      <c r="K502" s="61">
        <f t="shared" si="28"/>
        <v>7.7628942355594012E-3</v>
      </c>
    </row>
    <row r="503" spans="1:11">
      <c r="A503" s="56" t="s">
        <v>1058</v>
      </c>
      <c r="B503" s="56" t="s">
        <v>316</v>
      </c>
      <c r="C503" s="57" t="s">
        <v>74</v>
      </c>
      <c r="D503" s="57" t="s">
        <v>317</v>
      </c>
      <c r="E503" s="56" t="s">
        <v>30</v>
      </c>
      <c r="F503" s="56">
        <v>4</v>
      </c>
      <c r="G503" s="58">
        <v>108.57</v>
      </c>
      <c r="H503" s="58">
        <f t="shared" si="29"/>
        <v>434.28</v>
      </c>
      <c r="I503" s="59">
        <f t="shared" si="30"/>
        <v>135.08279399999998</v>
      </c>
      <c r="J503" s="60">
        <f t="shared" si="31"/>
        <v>540.33117599999991</v>
      </c>
      <c r="K503" s="61">
        <f t="shared" si="28"/>
        <v>7.3571401948334706E-4</v>
      </c>
    </row>
    <row r="504" spans="1:11">
      <c r="A504" s="56" t="s">
        <v>1059</v>
      </c>
      <c r="B504" s="56" t="s">
        <v>319</v>
      </c>
      <c r="C504" s="57" t="s">
        <v>234</v>
      </c>
      <c r="D504" s="57" t="s">
        <v>320</v>
      </c>
      <c r="E504" s="56" t="s">
        <v>114</v>
      </c>
      <c r="F504" s="56">
        <v>1</v>
      </c>
      <c r="G504" s="58">
        <v>280.87</v>
      </c>
      <c r="H504" s="58">
        <f t="shared" si="29"/>
        <v>280.87</v>
      </c>
      <c r="I504" s="59">
        <f t="shared" si="30"/>
        <v>349.45845400000002</v>
      </c>
      <c r="J504" s="60">
        <f t="shared" si="31"/>
        <v>349.45845400000002</v>
      </c>
      <c r="K504" s="61">
        <f t="shared" si="28"/>
        <v>4.7582204258148596E-4</v>
      </c>
    </row>
    <row r="505" spans="1:11">
      <c r="A505" s="56" t="s">
        <v>1060</v>
      </c>
      <c r="B505" s="56" t="s">
        <v>1061</v>
      </c>
      <c r="C505" s="57" t="s">
        <v>44</v>
      </c>
      <c r="D505" s="57" t="s">
        <v>1062</v>
      </c>
      <c r="E505" s="56" t="s">
        <v>114</v>
      </c>
      <c r="F505" s="56">
        <v>1</v>
      </c>
      <c r="G505" s="58">
        <v>101.46</v>
      </c>
      <c r="H505" s="58">
        <f t="shared" si="29"/>
        <v>101.46</v>
      </c>
      <c r="I505" s="59">
        <f t="shared" si="30"/>
        <v>126.236532</v>
      </c>
      <c r="J505" s="60">
        <f t="shared" si="31"/>
        <v>126.236532</v>
      </c>
      <c r="K505" s="61">
        <f t="shared" si="28"/>
        <v>1.7188344942613152E-4</v>
      </c>
    </row>
    <row r="506" spans="1:11" ht="22.5">
      <c r="A506" s="56" t="s">
        <v>1063</v>
      </c>
      <c r="B506" s="56" t="s">
        <v>679</v>
      </c>
      <c r="C506" s="57" t="s">
        <v>24</v>
      </c>
      <c r="D506" s="57" t="s">
        <v>680</v>
      </c>
      <c r="E506" s="56" t="s">
        <v>30</v>
      </c>
      <c r="F506" s="56">
        <v>2</v>
      </c>
      <c r="G506" s="58">
        <v>46.92</v>
      </c>
      <c r="H506" s="58">
        <f t="shared" si="29"/>
        <v>93.84</v>
      </c>
      <c r="I506" s="59">
        <f t="shared" si="30"/>
        <v>58.377864000000002</v>
      </c>
      <c r="J506" s="60">
        <f t="shared" si="31"/>
        <v>116.755728</v>
      </c>
      <c r="K506" s="61">
        <f t="shared" si="28"/>
        <v>1.5897440266260775E-4</v>
      </c>
    </row>
    <row r="507" spans="1:11" ht="22.5">
      <c r="A507" s="56" t="s">
        <v>1064</v>
      </c>
      <c r="B507" s="56" t="s">
        <v>328</v>
      </c>
      <c r="C507" s="57" t="s">
        <v>24</v>
      </c>
      <c r="D507" s="57" t="s">
        <v>329</v>
      </c>
      <c r="E507" s="56" t="s">
        <v>30</v>
      </c>
      <c r="F507" s="56">
        <v>7</v>
      </c>
      <c r="G507" s="58">
        <v>20.25</v>
      </c>
      <c r="H507" s="58">
        <f t="shared" si="29"/>
        <v>141.75</v>
      </c>
      <c r="I507" s="59">
        <f t="shared" si="30"/>
        <v>25.195050000000002</v>
      </c>
      <c r="J507" s="60">
        <f t="shared" si="31"/>
        <v>176.36535000000001</v>
      </c>
      <c r="K507" s="61">
        <f t="shared" si="28"/>
        <v>2.4013876361279464E-4</v>
      </c>
    </row>
    <row r="508" spans="1:11">
      <c r="A508" s="56" t="s">
        <v>1065</v>
      </c>
      <c r="B508" s="56" t="s">
        <v>1066</v>
      </c>
      <c r="C508" s="57" t="s">
        <v>44</v>
      </c>
      <c r="D508" s="57" t="s">
        <v>1067</v>
      </c>
      <c r="E508" s="56" t="s">
        <v>114</v>
      </c>
      <c r="F508" s="56">
        <v>1</v>
      </c>
      <c r="G508" s="58">
        <v>101.46</v>
      </c>
      <c r="H508" s="58">
        <f t="shared" si="29"/>
        <v>101.46</v>
      </c>
      <c r="I508" s="59">
        <f t="shared" si="30"/>
        <v>126.236532</v>
      </c>
      <c r="J508" s="60">
        <f t="shared" si="31"/>
        <v>126.236532</v>
      </c>
      <c r="K508" s="61">
        <f t="shared" si="28"/>
        <v>1.7188344942613152E-4</v>
      </c>
    </row>
    <row r="509" spans="1:11">
      <c r="A509" s="65" t="s">
        <v>1068</v>
      </c>
      <c r="B509" s="65"/>
      <c r="C509" s="66"/>
      <c r="D509" s="66" t="s">
        <v>331</v>
      </c>
      <c r="E509" s="66"/>
      <c r="F509" s="65"/>
      <c r="G509" s="66"/>
      <c r="H509" s="62"/>
      <c r="I509" s="63"/>
      <c r="J509" s="64">
        <f>SUM(J510:J518)</f>
        <v>1870.7293520000001</v>
      </c>
      <c r="K509" s="55">
        <f t="shared" si="28"/>
        <v>2.547181935927009E-3</v>
      </c>
    </row>
    <row r="510" spans="1:11" ht="33.75">
      <c r="A510" s="56" t="s">
        <v>1069</v>
      </c>
      <c r="B510" s="56" t="s">
        <v>1070</v>
      </c>
      <c r="C510" s="57" t="s">
        <v>44</v>
      </c>
      <c r="D510" s="57" t="s">
        <v>1071</v>
      </c>
      <c r="E510" s="56" t="s">
        <v>114</v>
      </c>
      <c r="F510" s="56">
        <v>3</v>
      </c>
      <c r="G510" s="58">
        <v>68.510000000000005</v>
      </c>
      <c r="H510" s="58">
        <f t="shared" si="29"/>
        <v>205.53000000000003</v>
      </c>
      <c r="I510" s="59">
        <f t="shared" si="30"/>
        <v>85.240142000000006</v>
      </c>
      <c r="J510" s="60">
        <f t="shared" si="31"/>
        <v>255.72042600000003</v>
      </c>
      <c r="K510" s="61">
        <f t="shared" si="28"/>
        <v>3.4818850148386375E-4</v>
      </c>
    </row>
    <row r="511" spans="1:11" ht="22.5">
      <c r="A511" s="56" t="s">
        <v>1072</v>
      </c>
      <c r="B511" s="56" t="s">
        <v>1073</v>
      </c>
      <c r="C511" s="57" t="s">
        <v>14</v>
      </c>
      <c r="D511" s="57" t="s">
        <v>1074</v>
      </c>
      <c r="E511" s="56" t="s">
        <v>114</v>
      </c>
      <c r="F511" s="56">
        <v>1</v>
      </c>
      <c r="G511" s="58">
        <v>94.46</v>
      </c>
      <c r="H511" s="58">
        <f t="shared" si="29"/>
        <v>94.46</v>
      </c>
      <c r="I511" s="59">
        <f t="shared" si="30"/>
        <v>117.52713199999999</v>
      </c>
      <c r="J511" s="60">
        <f t="shared" si="31"/>
        <v>117.52713199999999</v>
      </c>
      <c r="K511" s="61">
        <f t="shared" si="28"/>
        <v>1.6002474505019104E-4</v>
      </c>
    </row>
    <row r="512" spans="1:11" ht="22.5">
      <c r="A512" s="56" t="s">
        <v>1075</v>
      </c>
      <c r="B512" s="56" t="s">
        <v>1076</v>
      </c>
      <c r="C512" s="57" t="s">
        <v>14</v>
      </c>
      <c r="D512" s="57" t="s">
        <v>1077</v>
      </c>
      <c r="E512" s="56" t="s">
        <v>114</v>
      </c>
      <c r="F512" s="56">
        <v>1</v>
      </c>
      <c r="G512" s="58">
        <v>67.61</v>
      </c>
      <c r="H512" s="58">
        <f t="shared" si="29"/>
        <v>67.61</v>
      </c>
      <c r="I512" s="59">
        <f t="shared" si="30"/>
        <v>84.120362</v>
      </c>
      <c r="J512" s="60">
        <f t="shared" si="31"/>
        <v>84.120362</v>
      </c>
      <c r="K512" s="61">
        <f t="shared" si="28"/>
        <v>1.1453814326533366E-4</v>
      </c>
    </row>
    <row r="513" spans="1:11" ht="33.75">
      <c r="A513" s="56" t="s">
        <v>1078</v>
      </c>
      <c r="B513" s="56" t="s">
        <v>879</v>
      </c>
      <c r="C513" s="57" t="s">
        <v>14</v>
      </c>
      <c r="D513" s="57" t="s">
        <v>1079</v>
      </c>
      <c r="E513" s="56" t="s">
        <v>114</v>
      </c>
      <c r="F513" s="56">
        <v>2</v>
      </c>
      <c r="G513" s="58">
        <v>40.54</v>
      </c>
      <c r="H513" s="58">
        <f t="shared" si="29"/>
        <v>81.08</v>
      </c>
      <c r="I513" s="59">
        <f t="shared" si="30"/>
        <v>50.439867999999997</v>
      </c>
      <c r="J513" s="60">
        <f t="shared" si="31"/>
        <v>100.87973599999999</v>
      </c>
      <c r="K513" s="61">
        <f t="shared" si="28"/>
        <v>1.3735767868589338E-4</v>
      </c>
    </row>
    <row r="514" spans="1:11">
      <c r="A514" s="56" t="s">
        <v>1080</v>
      </c>
      <c r="B514" s="56" t="s">
        <v>885</v>
      </c>
      <c r="C514" s="57" t="s">
        <v>44</v>
      </c>
      <c r="D514" s="57" t="s">
        <v>886</v>
      </c>
      <c r="E514" s="56" t="s">
        <v>46</v>
      </c>
      <c r="F514" s="56">
        <v>8</v>
      </c>
      <c r="G514" s="58">
        <v>46.45</v>
      </c>
      <c r="H514" s="58">
        <f t="shared" si="29"/>
        <v>371.6</v>
      </c>
      <c r="I514" s="59">
        <f t="shared" si="30"/>
        <v>57.793090000000007</v>
      </c>
      <c r="J514" s="60">
        <f t="shared" si="31"/>
        <v>462.34472000000005</v>
      </c>
      <c r="K514" s="61">
        <f t="shared" si="28"/>
        <v>6.2952779229992592E-4</v>
      </c>
    </row>
    <row r="515" spans="1:11">
      <c r="A515" s="56" t="s">
        <v>1081</v>
      </c>
      <c r="B515" s="56" t="s">
        <v>888</v>
      </c>
      <c r="C515" s="57" t="s">
        <v>44</v>
      </c>
      <c r="D515" s="57" t="s">
        <v>889</v>
      </c>
      <c r="E515" s="56" t="s">
        <v>30</v>
      </c>
      <c r="F515" s="56">
        <v>3</v>
      </c>
      <c r="G515" s="58">
        <v>32.96</v>
      </c>
      <c r="H515" s="58">
        <f t="shared" si="29"/>
        <v>98.88</v>
      </c>
      <c r="I515" s="59">
        <f t="shared" si="30"/>
        <v>41.008831999999998</v>
      </c>
      <c r="J515" s="60">
        <f t="shared" si="31"/>
        <v>123.02649599999999</v>
      </c>
      <c r="K515" s="61">
        <f t="shared" si="28"/>
        <v>1.6751266981328489E-4</v>
      </c>
    </row>
    <row r="516" spans="1:11" ht="22.5">
      <c r="A516" s="56" t="s">
        <v>1082</v>
      </c>
      <c r="B516" s="56" t="s">
        <v>891</v>
      </c>
      <c r="C516" s="57" t="s">
        <v>14</v>
      </c>
      <c r="D516" s="57" t="s">
        <v>892</v>
      </c>
      <c r="E516" s="56" t="s">
        <v>114</v>
      </c>
      <c r="F516" s="56">
        <v>5</v>
      </c>
      <c r="G516" s="58">
        <v>45.93</v>
      </c>
      <c r="H516" s="58">
        <f t="shared" si="29"/>
        <v>229.65</v>
      </c>
      <c r="I516" s="59">
        <f t="shared" si="30"/>
        <v>57.146106000000003</v>
      </c>
      <c r="J516" s="60">
        <f t="shared" si="31"/>
        <v>285.73053000000004</v>
      </c>
      <c r="K516" s="61">
        <f t="shared" si="28"/>
        <v>3.8905020856210438E-4</v>
      </c>
    </row>
    <row r="517" spans="1:11">
      <c r="A517" s="56" t="s">
        <v>1083</v>
      </c>
      <c r="B517" s="56" t="s">
        <v>894</v>
      </c>
      <c r="C517" s="57" t="s">
        <v>14</v>
      </c>
      <c r="D517" s="57" t="s">
        <v>895</v>
      </c>
      <c r="E517" s="56" t="s">
        <v>114</v>
      </c>
      <c r="F517" s="56">
        <v>5</v>
      </c>
      <c r="G517" s="58">
        <v>27.99</v>
      </c>
      <c r="H517" s="58">
        <f t="shared" si="29"/>
        <v>139.94999999999999</v>
      </c>
      <c r="I517" s="59">
        <f t="shared" si="30"/>
        <v>34.825158000000002</v>
      </c>
      <c r="J517" s="60">
        <f t="shared" si="31"/>
        <v>174.12578999999999</v>
      </c>
      <c r="K517" s="61">
        <f t="shared" si="28"/>
        <v>2.3708938248755279E-4</v>
      </c>
    </row>
    <row r="518" spans="1:11">
      <c r="A518" s="56" t="s">
        <v>1084</v>
      </c>
      <c r="B518" s="56" t="s">
        <v>897</v>
      </c>
      <c r="C518" s="57" t="s">
        <v>14</v>
      </c>
      <c r="D518" s="57" t="s">
        <v>898</v>
      </c>
      <c r="E518" s="56" t="s">
        <v>114</v>
      </c>
      <c r="F518" s="56">
        <v>5</v>
      </c>
      <c r="G518" s="58">
        <v>42.96</v>
      </c>
      <c r="H518" s="58">
        <f t="shared" si="29"/>
        <v>214.8</v>
      </c>
      <c r="I518" s="59">
        <f t="shared" si="30"/>
        <v>53.450832000000005</v>
      </c>
      <c r="J518" s="60">
        <f t="shared" si="31"/>
        <v>267.25416000000001</v>
      </c>
      <c r="K518" s="61">
        <f t="shared" si="28"/>
        <v>3.6389281427885918E-4</v>
      </c>
    </row>
    <row r="519" spans="1:11">
      <c r="A519" s="65" t="s">
        <v>1085</v>
      </c>
      <c r="B519" s="65"/>
      <c r="C519" s="66"/>
      <c r="D519" s="66" t="s">
        <v>713</v>
      </c>
      <c r="E519" s="66"/>
      <c r="F519" s="65"/>
      <c r="G519" s="66"/>
      <c r="H519" s="62"/>
      <c r="I519" s="63"/>
      <c r="J519" s="64">
        <f>J520+J535</f>
        <v>10322.505299999999</v>
      </c>
      <c r="K519" s="55">
        <f t="shared" si="28"/>
        <v>1.4055105836427164E-2</v>
      </c>
    </row>
    <row r="520" spans="1:11">
      <c r="A520" s="65" t="s">
        <v>1086</v>
      </c>
      <c r="B520" s="65"/>
      <c r="C520" s="66"/>
      <c r="D520" s="66" t="s">
        <v>215</v>
      </c>
      <c r="E520" s="66"/>
      <c r="F520" s="65"/>
      <c r="G520" s="66"/>
      <c r="H520" s="62"/>
      <c r="I520" s="63"/>
      <c r="J520" s="64">
        <f>SUM(J521:J534)</f>
        <v>7559.8836199999987</v>
      </c>
      <c r="K520" s="55">
        <f t="shared" si="28"/>
        <v>1.0293524808378845E-2</v>
      </c>
    </row>
    <row r="521" spans="1:11" ht="22.5">
      <c r="A521" s="56" t="s">
        <v>1087</v>
      </c>
      <c r="B521" s="56" t="s">
        <v>716</v>
      </c>
      <c r="C521" s="57" t="s">
        <v>24</v>
      </c>
      <c r="D521" s="57" t="s">
        <v>906</v>
      </c>
      <c r="E521" s="56" t="s">
        <v>76</v>
      </c>
      <c r="F521" s="56">
        <v>30</v>
      </c>
      <c r="G521" s="58">
        <v>64.98</v>
      </c>
      <c r="H521" s="58">
        <f t="shared" si="29"/>
        <v>1949.4</v>
      </c>
      <c r="I521" s="59">
        <f t="shared" si="30"/>
        <v>80.848116000000005</v>
      </c>
      <c r="J521" s="60">
        <f t="shared" si="31"/>
        <v>2425.4434799999999</v>
      </c>
      <c r="K521" s="61">
        <f t="shared" si="28"/>
        <v>3.302479758636909E-3</v>
      </c>
    </row>
    <row r="522" spans="1:11">
      <c r="A522" s="56" t="s">
        <v>1088</v>
      </c>
      <c r="B522" s="56" t="s">
        <v>220</v>
      </c>
      <c r="C522" s="57" t="s">
        <v>74</v>
      </c>
      <c r="D522" s="57" t="s">
        <v>221</v>
      </c>
      <c r="E522" s="56" t="s">
        <v>30</v>
      </c>
      <c r="F522" s="56">
        <v>20</v>
      </c>
      <c r="G522" s="58">
        <v>12.12</v>
      </c>
      <c r="H522" s="58">
        <f t="shared" si="29"/>
        <v>242.39999999999998</v>
      </c>
      <c r="I522" s="59">
        <f t="shared" si="30"/>
        <v>15.079704</v>
      </c>
      <c r="J522" s="60">
        <f t="shared" si="31"/>
        <v>301.59407999999996</v>
      </c>
      <c r="K522" s="61">
        <f t="shared" ref="K522:K568" si="32">J522/$H$572</f>
        <v>4.1064999153256728E-4</v>
      </c>
    </row>
    <row r="523" spans="1:11">
      <c r="A523" s="56" t="s">
        <v>1089</v>
      </c>
      <c r="B523" s="56" t="s">
        <v>237</v>
      </c>
      <c r="C523" s="57" t="s">
        <v>74</v>
      </c>
      <c r="D523" s="57" t="s">
        <v>238</v>
      </c>
      <c r="E523" s="56" t="s">
        <v>30</v>
      </c>
      <c r="F523" s="56">
        <v>1</v>
      </c>
      <c r="G523" s="58">
        <v>12.22</v>
      </c>
      <c r="H523" s="58">
        <f t="shared" ref="H523:H568" si="33">G523*F523</f>
        <v>12.22</v>
      </c>
      <c r="I523" s="59">
        <f t="shared" ref="I523:I568" si="34">G523*$K$6+G523</f>
        <v>15.204124</v>
      </c>
      <c r="J523" s="60">
        <f t="shared" ref="J523:J568" si="35">I523*F523</f>
        <v>15.204124</v>
      </c>
      <c r="K523" s="61">
        <f t="shared" si="32"/>
        <v>2.0701909639141802E-5</v>
      </c>
    </row>
    <row r="524" spans="1:11">
      <c r="A524" s="56" t="s">
        <v>1090</v>
      </c>
      <c r="B524" s="56" t="s">
        <v>589</v>
      </c>
      <c r="C524" s="57" t="s">
        <v>234</v>
      </c>
      <c r="D524" s="57" t="s">
        <v>590</v>
      </c>
      <c r="E524" s="56" t="s">
        <v>114</v>
      </c>
      <c r="F524" s="56">
        <v>5</v>
      </c>
      <c r="G524" s="58">
        <v>15.86</v>
      </c>
      <c r="H524" s="58">
        <f t="shared" si="33"/>
        <v>79.3</v>
      </c>
      <c r="I524" s="59">
        <f t="shared" si="34"/>
        <v>19.733011999999999</v>
      </c>
      <c r="J524" s="60">
        <f t="shared" si="35"/>
        <v>98.665059999999997</v>
      </c>
      <c r="K524" s="61">
        <f t="shared" si="32"/>
        <v>1.3434217957315425E-4</v>
      </c>
    </row>
    <row r="525" spans="1:11">
      <c r="A525" s="56" t="s">
        <v>1091</v>
      </c>
      <c r="B525" s="56" t="s">
        <v>724</v>
      </c>
      <c r="C525" s="57" t="s">
        <v>44</v>
      </c>
      <c r="D525" s="57" t="s">
        <v>725</v>
      </c>
      <c r="E525" s="56" t="s">
        <v>114</v>
      </c>
      <c r="F525" s="56">
        <v>1</v>
      </c>
      <c r="G525" s="58">
        <v>15.86</v>
      </c>
      <c r="H525" s="58">
        <f t="shared" si="33"/>
        <v>15.86</v>
      </c>
      <c r="I525" s="59">
        <f t="shared" si="34"/>
        <v>19.733011999999999</v>
      </c>
      <c r="J525" s="60">
        <f t="shared" si="35"/>
        <v>19.733011999999999</v>
      </c>
      <c r="K525" s="61">
        <f t="shared" si="32"/>
        <v>2.686843591463085E-5</v>
      </c>
    </row>
    <row r="526" spans="1:11" ht="22.5">
      <c r="A526" s="56" t="s">
        <v>1092</v>
      </c>
      <c r="B526" s="56" t="s">
        <v>927</v>
      </c>
      <c r="C526" s="57" t="s">
        <v>14</v>
      </c>
      <c r="D526" s="57" t="s">
        <v>928</v>
      </c>
      <c r="E526" s="56" t="s">
        <v>114</v>
      </c>
      <c r="F526" s="56">
        <v>6</v>
      </c>
      <c r="G526" s="58">
        <v>37.28</v>
      </c>
      <c r="H526" s="58">
        <f t="shared" si="33"/>
        <v>223.68</v>
      </c>
      <c r="I526" s="59">
        <f t="shared" si="34"/>
        <v>46.383775999999997</v>
      </c>
      <c r="J526" s="60">
        <f t="shared" si="35"/>
        <v>278.30265599999996</v>
      </c>
      <c r="K526" s="61">
        <f t="shared" si="32"/>
        <v>3.7893642783005217E-4</v>
      </c>
    </row>
    <row r="527" spans="1:11" ht="33.75">
      <c r="A527" s="56" t="s">
        <v>1093</v>
      </c>
      <c r="B527" s="56" t="s">
        <v>930</v>
      </c>
      <c r="C527" s="57" t="s">
        <v>14</v>
      </c>
      <c r="D527" s="57" t="s">
        <v>931</v>
      </c>
      <c r="E527" s="56" t="s">
        <v>46</v>
      </c>
      <c r="F527" s="56">
        <v>60</v>
      </c>
      <c r="G527" s="58">
        <v>43.58</v>
      </c>
      <c r="H527" s="58">
        <f t="shared" si="33"/>
        <v>2614.7999999999997</v>
      </c>
      <c r="I527" s="59">
        <f t="shared" si="34"/>
        <v>54.222235999999995</v>
      </c>
      <c r="J527" s="60">
        <f t="shared" si="35"/>
        <v>3253.3341599999999</v>
      </c>
      <c r="K527" s="61">
        <f t="shared" si="32"/>
        <v>4.429734314601308E-3</v>
      </c>
    </row>
    <row r="528" spans="1:11">
      <c r="A528" s="56" t="s">
        <v>1094</v>
      </c>
      <c r="B528" s="56" t="s">
        <v>252</v>
      </c>
      <c r="C528" s="57" t="s">
        <v>44</v>
      </c>
      <c r="D528" s="57" t="s">
        <v>936</v>
      </c>
      <c r="E528" s="56" t="s">
        <v>30</v>
      </c>
      <c r="F528" s="56">
        <v>15</v>
      </c>
      <c r="G528" s="58">
        <v>4.9400000000000004</v>
      </c>
      <c r="H528" s="58">
        <f t="shared" si="33"/>
        <v>74.100000000000009</v>
      </c>
      <c r="I528" s="59">
        <f t="shared" si="34"/>
        <v>6.1463480000000006</v>
      </c>
      <c r="J528" s="60">
        <f t="shared" si="35"/>
        <v>92.195220000000006</v>
      </c>
      <c r="K528" s="61">
        <f t="shared" si="32"/>
        <v>1.2553285632245563E-4</v>
      </c>
    </row>
    <row r="529" spans="1:11" ht="22.5">
      <c r="A529" s="56" t="s">
        <v>1095</v>
      </c>
      <c r="B529" s="56" t="s">
        <v>938</v>
      </c>
      <c r="C529" s="57" t="s">
        <v>260</v>
      </c>
      <c r="D529" s="57" t="s">
        <v>939</v>
      </c>
      <c r="E529" s="56" t="s">
        <v>262</v>
      </c>
      <c r="F529" s="56">
        <v>9</v>
      </c>
      <c r="G529" s="58">
        <v>8.08</v>
      </c>
      <c r="H529" s="58">
        <f t="shared" si="33"/>
        <v>72.72</v>
      </c>
      <c r="I529" s="59">
        <f t="shared" si="34"/>
        <v>10.053136</v>
      </c>
      <c r="J529" s="60">
        <f t="shared" si="35"/>
        <v>90.478223999999997</v>
      </c>
      <c r="K529" s="61">
        <f t="shared" si="32"/>
        <v>1.2319499745977019E-4</v>
      </c>
    </row>
    <row r="530" spans="1:11">
      <c r="A530" s="56" t="s">
        <v>1096</v>
      </c>
      <c r="B530" s="56" t="s">
        <v>256</v>
      </c>
      <c r="C530" s="57" t="s">
        <v>44</v>
      </c>
      <c r="D530" s="57" t="s">
        <v>605</v>
      </c>
      <c r="E530" s="56" t="s">
        <v>46</v>
      </c>
      <c r="F530" s="56">
        <v>15</v>
      </c>
      <c r="G530" s="58">
        <v>9.77</v>
      </c>
      <c r="H530" s="58">
        <f t="shared" si="33"/>
        <v>146.54999999999998</v>
      </c>
      <c r="I530" s="59">
        <f t="shared" si="34"/>
        <v>12.155833999999999</v>
      </c>
      <c r="J530" s="60">
        <f t="shared" si="35"/>
        <v>182.33750999999998</v>
      </c>
      <c r="K530" s="61">
        <f t="shared" si="32"/>
        <v>2.4827044661343952E-4</v>
      </c>
    </row>
    <row r="531" spans="1:11">
      <c r="A531" s="56" t="s">
        <v>1097</v>
      </c>
      <c r="B531" s="56" t="s">
        <v>622</v>
      </c>
      <c r="C531" s="57" t="s">
        <v>14</v>
      </c>
      <c r="D531" s="57" t="s">
        <v>623</v>
      </c>
      <c r="E531" s="56" t="s">
        <v>114</v>
      </c>
      <c r="F531" s="56">
        <v>4</v>
      </c>
      <c r="G531" s="58">
        <v>12.57</v>
      </c>
      <c r="H531" s="58">
        <f t="shared" si="33"/>
        <v>50.28</v>
      </c>
      <c r="I531" s="59">
        <f t="shared" si="34"/>
        <v>15.639594000000001</v>
      </c>
      <c r="J531" s="60">
        <f t="shared" si="35"/>
        <v>62.558376000000003</v>
      </c>
      <c r="K531" s="61">
        <f t="shared" si="32"/>
        <v>8.5179379431755308E-5</v>
      </c>
    </row>
    <row r="532" spans="1:11">
      <c r="A532" s="56" t="s">
        <v>1097</v>
      </c>
      <c r="B532" s="56" t="s">
        <v>942</v>
      </c>
      <c r="C532" s="57" t="s">
        <v>234</v>
      </c>
      <c r="D532" s="57" t="s">
        <v>943</v>
      </c>
      <c r="E532" s="56" t="s">
        <v>114</v>
      </c>
      <c r="F532" s="56">
        <v>5</v>
      </c>
      <c r="G532" s="58">
        <v>31.02</v>
      </c>
      <c r="H532" s="58">
        <f t="shared" si="33"/>
        <v>155.1</v>
      </c>
      <c r="I532" s="59">
        <f t="shared" si="34"/>
        <v>38.595084</v>
      </c>
      <c r="J532" s="60">
        <f t="shared" si="35"/>
        <v>192.97541999999999</v>
      </c>
      <c r="K532" s="61">
        <f t="shared" si="32"/>
        <v>2.6275500695833824E-4</v>
      </c>
    </row>
    <row r="533" spans="1:11">
      <c r="A533" s="56" t="s">
        <v>1098</v>
      </c>
      <c r="B533" s="56" t="s">
        <v>897</v>
      </c>
      <c r="C533" s="57" t="s">
        <v>14</v>
      </c>
      <c r="D533" s="57" t="s">
        <v>898</v>
      </c>
      <c r="E533" s="56" t="s">
        <v>114</v>
      </c>
      <c r="F533" s="56">
        <v>8</v>
      </c>
      <c r="G533" s="58">
        <v>42.96</v>
      </c>
      <c r="H533" s="58">
        <f t="shared" si="33"/>
        <v>343.68</v>
      </c>
      <c r="I533" s="59">
        <f t="shared" si="34"/>
        <v>53.450832000000005</v>
      </c>
      <c r="J533" s="60">
        <f t="shared" si="35"/>
        <v>427.60665600000004</v>
      </c>
      <c r="K533" s="61">
        <f t="shared" si="32"/>
        <v>5.822285028461747E-4</v>
      </c>
    </row>
    <row r="534" spans="1:11" ht="22.5">
      <c r="A534" s="56" t="s">
        <v>1099</v>
      </c>
      <c r="B534" s="56" t="s">
        <v>1100</v>
      </c>
      <c r="C534" s="57" t="s">
        <v>260</v>
      </c>
      <c r="D534" s="57" t="s">
        <v>1101</v>
      </c>
      <c r="E534" s="56" t="s">
        <v>262</v>
      </c>
      <c r="F534" s="56">
        <v>1</v>
      </c>
      <c r="G534" s="58">
        <v>96.01</v>
      </c>
      <c r="H534" s="58">
        <f t="shared" si="33"/>
        <v>96.01</v>
      </c>
      <c r="I534" s="59">
        <f t="shared" si="34"/>
        <v>119.45564200000001</v>
      </c>
      <c r="J534" s="60">
        <f t="shared" si="35"/>
        <v>119.45564200000001</v>
      </c>
      <c r="K534" s="61">
        <f t="shared" si="32"/>
        <v>1.6265060101914932E-4</v>
      </c>
    </row>
    <row r="535" spans="1:11">
      <c r="A535" s="65" t="s">
        <v>1102</v>
      </c>
      <c r="B535" s="65"/>
      <c r="C535" s="66"/>
      <c r="D535" s="66" t="s">
        <v>753</v>
      </c>
      <c r="E535" s="66"/>
      <c r="F535" s="65"/>
      <c r="G535" s="66"/>
      <c r="H535" s="62"/>
      <c r="I535" s="63"/>
      <c r="J535" s="64">
        <f>J536</f>
        <v>2762.6216800000002</v>
      </c>
      <c r="K535" s="55">
        <f t="shared" si="32"/>
        <v>3.7615810280483193E-3</v>
      </c>
    </row>
    <row r="536" spans="1:11" ht="22.5">
      <c r="A536" s="56" t="s">
        <v>1103</v>
      </c>
      <c r="B536" s="56" t="s">
        <v>755</v>
      </c>
      <c r="C536" s="57" t="s">
        <v>260</v>
      </c>
      <c r="D536" s="57" t="s">
        <v>756</v>
      </c>
      <c r="E536" s="56" t="s">
        <v>46</v>
      </c>
      <c r="F536" s="56">
        <v>610</v>
      </c>
      <c r="G536" s="58">
        <v>3.64</v>
      </c>
      <c r="H536" s="58">
        <f t="shared" si="33"/>
        <v>2220.4</v>
      </c>
      <c r="I536" s="59">
        <f t="shared" si="34"/>
        <v>4.5288880000000002</v>
      </c>
      <c r="J536" s="60">
        <f t="shared" si="35"/>
        <v>2762.6216800000002</v>
      </c>
      <c r="K536" s="61">
        <f t="shared" si="32"/>
        <v>3.7615810280483193E-3</v>
      </c>
    </row>
    <row r="537" spans="1:11">
      <c r="A537" s="65" t="s">
        <v>1104</v>
      </c>
      <c r="B537" s="65"/>
      <c r="C537" s="66"/>
      <c r="D537" s="66" t="s">
        <v>1105</v>
      </c>
      <c r="E537" s="66"/>
      <c r="F537" s="65"/>
      <c r="G537" s="66"/>
      <c r="H537" s="62"/>
      <c r="I537" s="63"/>
      <c r="J537" s="64">
        <f>J538</f>
        <v>4759.8115200000002</v>
      </c>
      <c r="K537" s="55">
        <f t="shared" si="32"/>
        <v>6.4809513515139841E-3</v>
      </c>
    </row>
    <row r="538" spans="1:11">
      <c r="A538" s="56" t="s">
        <v>1106</v>
      </c>
      <c r="B538" s="56" t="s">
        <v>1107</v>
      </c>
      <c r="C538" s="57" t="s">
        <v>74</v>
      </c>
      <c r="D538" s="57" t="s">
        <v>1108</v>
      </c>
      <c r="E538" s="56" t="s">
        <v>30</v>
      </c>
      <c r="F538" s="56">
        <v>1</v>
      </c>
      <c r="G538" s="58">
        <v>3825.6</v>
      </c>
      <c r="H538" s="58">
        <f t="shared" si="33"/>
        <v>3825.6</v>
      </c>
      <c r="I538" s="59">
        <f t="shared" si="34"/>
        <v>4759.8115200000002</v>
      </c>
      <c r="J538" s="60">
        <f t="shared" si="35"/>
        <v>4759.8115200000002</v>
      </c>
      <c r="K538" s="61">
        <f t="shared" si="32"/>
        <v>6.4809513515139841E-3</v>
      </c>
    </row>
    <row r="539" spans="1:11">
      <c r="A539" s="65" t="s">
        <v>1109</v>
      </c>
      <c r="B539" s="65"/>
      <c r="C539" s="66"/>
      <c r="D539" s="66" t="s">
        <v>1110</v>
      </c>
      <c r="E539" s="66"/>
      <c r="F539" s="65"/>
      <c r="G539" s="66"/>
      <c r="H539" s="62"/>
      <c r="I539" s="63"/>
      <c r="J539" s="64">
        <f>J540+J560</f>
        <v>72607.095089999988</v>
      </c>
      <c r="K539" s="55">
        <f t="shared" si="32"/>
        <v>9.8861698425621647E-2</v>
      </c>
    </row>
    <row r="540" spans="1:11">
      <c r="A540" s="65" t="s">
        <v>1111</v>
      </c>
      <c r="B540" s="65"/>
      <c r="C540" s="66"/>
      <c r="D540" s="66" t="s">
        <v>1112</v>
      </c>
      <c r="E540" s="66"/>
      <c r="F540" s="65"/>
      <c r="G540" s="66"/>
      <c r="H540" s="62"/>
      <c r="I540" s="63"/>
      <c r="J540" s="64">
        <f>SUM(J541:J559)</f>
        <v>25732.681261999998</v>
      </c>
      <c r="K540" s="55">
        <f t="shared" si="32"/>
        <v>3.5037575480097463E-2</v>
      </c>
    </row>
    <row r="541" spans="1:11">
      <c r="A541" s="56" t="s">
        <v>1113</v>
      </c>
      <c r="B541" s="56" t="s">
        <v>1114</v>
      </c>
      <c r="C541" s="57" t="s">
        <v>234</v>
      </c>
      <c r="D541" s="57" t="s">
        <v>1115</v>
      </c>
      <c r="E541" s="56" t="s">
        <v>114</v>
      </c>
      <c r="F541" s="56">
        <v>4</v>
      </c>
      <c r="G541" s="58">
        <v>21.12</v>
      </c>
      <c r="H541" s="58">
        <f t="shared" si="33"/>
        <v>84.48</v>
      </c>
      <c r="I541" s="59">
        <f t="shared" si="34"/>
        <v>26.277504</v>
      </c>
      <c r="J541" s="60">
        <f t="shared" si="35"/>
        <v>105.110016</v>
      </c>
      <c r="K541" s="61">
        <f t="shared" si="32"/>
        <v>1.431176208113502E-4</v>
      </c>
    </row>
    <row r="542" spans="1:11">
      <c r="A542" s="56" t="s">
        <v>1116</v>
      </c>
      <c r="B542" s="56" t="s">
        <v>1117</v>
      </c>
      <c r="C542" s="57" t="s">
        <v>14</v>
      </c>
      <c r="D542" s="57" t="s">
        <v>1118</v>
      </c>
      <c r="E542" s="56" t="s">
        <v>16</v>
      </c>
      <c r="F542" s="56">
        <v>16</v>
      </c>
      <c r="G542" s="58">
        <v>22.61</v>
      </c>
      <c r="H542" s="58">
        <f t="shared" si="33"/>
        <v>361.76</v>
      </c>
      <c r="I542" s="59">
        <f t="shared" si="34"/>
        <v>28.131361999999999</v>
      </c>
      <c r="J542" s="60">
        <f t="shared" si="35"/>
        <v>450.10179199999999</v>
      </c>
      <c r="K542" s="61">
        <f t="shared" si="32"/>
        <v>6.1285784214860375E-4</v>
      </c>
    </row>
    <row r="543" spans="1:11">
      <c r="A543" s="56" t="s">
        <v>1119</v>
      </c>
      <c r="B543" s="56" t="s">
        <v>1120</v>
      </c>
      <c r="C543" s="57" t="s">
        <v>234</v>
      </c>
      <c r="D543" s="57" t="s">
        <v>1121</v>
      </c>
      <c r="E543" s="56" t="s">
        <v>114</v>
      </c>
      <c r="F543" s="56">
        <v>7</v>
      </c>
      <c r="G543" s="58">
        <v>49.45</v>
      </c>
      <c r="H543" s="58">
        <f t="shared" si="33"/>
        <v>346.15000000000003</v>
      </c>
      <c r="I543" s="59">
        <f t="shared" si="34"/>
        <v>61.525690000000004</v>
      </c>
      <c r="J543" s="60">
        <f t="shared" si="35"/>
        <v>430.67983000000004</v>
      </c>
      <c r="K543" s="61">
        <f t="shared" si="32"/>
        <v>5.8641293139025661E-4</v>
      </c>
    </row>
    <row r="544" spans="1:11">
      <c r="A544" s="56" t="s">
        <v>1119</v>
      </c>
      <c r="B544" s="56" t="s">
        <v>1122</v>
      </c>
      <c r="C544" s="57" t="s">
        <v>14</v>
      </c>
      <c r="D544" s="57" t="s">
        <v>1123</v>
      </c>
      <c r="E544" s="56" t="s">
        <v>16</v>
      </c>
      <c r="F544" s="56">
        <v>8</v>
      </c>
      <c r="G544" s="58">
        <v>21.76</v>
      </c>
      <c r="H544" s="58">
        <f t="shared" si="33"/>
        <v>174.08</v>
      </c>
      <c r="I544" s="59">
        <f t="shared" si="34"/>
        <v>27.073792000000001</v>
      </c>
      <c r="J544" s="60">
        <f t="shared" si="35"/>
        <v>216.59033600000001</v>
      </c>
      <c r="K544" s="61">
        <f t="shared" si="32"/>
        <v>2.949090368233883E-4</v>
      </c>
    </row>
    <row r="545" spans="1:11" ht="33.75">
      <c r="A545" s="56" t="s">
        <v>1124</v>
      </c>
      <c r="B545" s="56" t="s">
        <v>930</v>
      </c>
      <c r="C545" s="57" t="s">
        <v>14</v>
      </c>
      <c r="D545" s="57" t="s">
        <v>931</v>
      </c>
      <c r="E545" s="56" t="s">
        <v>46</v>
      </c>
      <c r="F545" s="56">
        <v>12</v>
      </c>
      <c r="G545" s="58">
        <v>43.58</v>
      </c>
      <c r="H545" s="58">
        <f t="shared" si="33"/>
        <v>522.96</v>
      </c>
      <c r="I545" s="59">
        <f t="shared" si="34"/>
        <v>54.222235999999995</v>
      </c>
      <c r="J545" s="60">
        <f t="shared" si="35"/>
        <v>650.66683199999989</v>
      </c>
      <c r="K545" s="61">
        <f t="shared" si="32"/>
        <v>8.8594686292026148E-4</v>
      </c>
    </row>
    <row r="546" spans="1:11">
      <c r="A546" s="56" t="s">
        <v>1124</v>
      </c>
      <c r="B546" s="56" t="s">
        <v>1125</v>
      </c>
      <c r="C546" s="57" t="s">
        <v>234</v>
      </c>
      <c r="D546" s="57" t="s">
        <v>1126</v>
      </c>
      <c r="E546" s="56" t="s">
        <v>16</v>
      </c>
      <c r="F546" s="56">
        <v>24</v>
      </c>
      <c r="G546" s="58">
        <v>25.61</v>
      </c>
      <c r="H546" s="58">
        <f t="shared" si="33"/>
        <v>614.64</v>
      </c>
      <c r="I546" s="59">
        <f t="shared" si="34"/>
        <v>31.863962000000001</v>
      </c>
      <c r="J546" s="60">
        <f t="shared" si="35"/>
        <v>764.73508800000002</v>
      </c>
      <c r="K546" s="61">
        <f t="shared" si="32"/>
        <v>1.0412620082325792E-3</v>
      </c>
    </row>
    <row r="547" spans="1:11">
      <c r="A547" s="56" t="s">
        <v>1127</v>
      </c>
      <c r="B547" s="56" t="s">
        <v>1128</v>
      </c>
      <c r="C547" s="57" t="s">
        <v>1129</v>
      </c>
      <c r="D547" s="57" t="s">
        <v>1130</v>
      </c>
      <c r="E547" s="56" t="s">
        <v>1131</v>
      </c>
      <c r="F547" s="56">
        <v>7</v>
      </c>
      <c r="G547" s="58">
        <v>155.52000000000001</v>
      </c>
      <c r="H547" s="58">
        <f t="shared" si="33"/>
        <v>1088.6400000000001</v>
      </c>
      <c r="I547" s="59">
        <f t="shared" si="34"/>
        <v>193.497984</v>
      </c>
      <c r="J547" s="60">
        <f t="shared" si="35"/>
        <v>1354.4858879999999</v>
      </c>
      <c r="K547" s="61">
        <f t="shared" si="32"/>
        <v>1.8442657045462628E-3</v>
      </c>
    </row>
    <row r="548" spans="1:11">
      <c r="A548" s="56" t="s">
        <v>1132</v>
      </c>
      <c r="B548" s="56" t="s">
        <v>1133</v>
      </c>
      <c r="C548" s="57" t="s">
        <v>55</v>
      </c>
      <c r="D548" s="57" t="s">
        <v>1134</v>
      </c>
      <c r="E548" s="56" t="s">
        <v>114</v>
      </c>
      <c r="F548" s="56">
        <v>4</v>
      </c>
      <c r="G548" s="58">
        <v>931.63</v>
      </c>
      <c r="H548" s="58">
        <f t="shared" si="33"/>
        <v>3726.52</v>
      </c>
      <c r="I548" s="59">
        <f t="shared" si="34"/>
        <v>1159.1340459999999</v>
      </c>
      <c r="J548" s="60">
        <f t="shared" si="35"/>
        <v>4636.5361839999996</v>
      </c>
      <c r="K548" s="61">
        <f t="shared" si="32"/>
        <v>6.313099861575671E-3</v>
      </c>
    </row>
    <row r="549" spans="1:11" ht="22.5">
      <c r="A549" s="56" t="s">
        <v>1135</v>
      </c>
      <c r="B549" s="56" t="s">
        <v>1136</v>
      </c>
      <c r="C549" s="57" t="s">
        <v>24</v>
      </c>
      <c r="D549" s="57" t="s">
        <v>1137</v>
      </c>
      <c r="E549" s="56" t="s">
        <v>26</v>
      </c>
      <c r="F549" s="56">
        <v>3</v>
      </c>
      <c r="G549" s="58">
        <v>167.68</v>
      </c>
      <c r="H549" s="58">
        <f t="shared" si="33"/>
        <v>503.04</v>
      </c>
      <c r="I549" s="59">
        <f t="shared" si="34"/>
        <v>208.627456</v>
      </c>
      <c r="J549" s="60">
        <f t="shared" si="35"/>
        <v>625.88236800000004</v>
      </c>
      <c r="K549" s="61">
        <f t="shared" si="32"/>
        <v>8.522003784675854E-4</v>
      </c>
    </row>
    <row r="550" spans="1:11" ht="22.5">
      <c r="A550" s="56" t="s">
        <v>1138</v>
      </c>
      <c r="B550" s="56" t="s">
        <v>1139</v>
      </c>
      <c r="C550" s="57" t="s">
        <v>24</v>
      </c>
      <c r="D550" s="57" t="s">
        <v>1140</v>
      </c>
      <c r="E550" s="56" t="s">
        <v>26</v>
      </c>
      <c r="F550" s="56">
        <v>3</v>
      </c>
      <c r="G550" s="58">
        <v>49.86</v>
      </c>
      <c r="H550" s="58">
        <f t="shared" si="33"/>
        <v>149.57999999999998</v>
      </c>
      <c r="I550" s="59">
        <f t="shared" si="34"/>
        <v>62.035812</v>
      </c>
      <c r="J550" s="60">
        <f t="shared" si="35"/>
        <v>186.10743600000001</v>
      </c>
      <c r="K550" s="61">
        <f t="shared" si="32"/>
        <v>2.5340357150759665E-4</v>
      </c>
    </row>
    <row r="551" spans="1:11" ht="33.75">
      <c r="A551" s="56" t="s">
        <v>1138</v>
      </c>
      <c r="B551" s="56" t="s">
        <v>1141</v>
      </c>
      <c r="C551" s="57" t="s">
        <v>14</v>
      </c>
      <c r="D551" s="57" t="s">
        <v>1142</v>
      </c>
      <c r="E551" s="56" t="s">
        <v>114</v>
      </c>
      <c r="F551" s="56">
        <v>4</v>
      </c>
      <c r="G551" s="58">
        <v>54.1</v>
      </c>
      <c r="H551" s="58">
        <f t="shared" si="33"/>
        <v>216.4</v>
      </c>
      <c r="I551" s="59">
        <f t="shared" si="34"/>
        <v>67.311220000000006</v>
      </c>
      <c r="J551" s="60">
        <f t="shared" si="35"/>
        <v>269.24488000000002</v>
      </c>
      <c r="K551" s="61">
        <f t="shared" si="32"/>
        <v>3.6660337527907416E-4</v>
      </c>
    </row>
    <row r="552" spans="1:11" ht="22.5">
      <c r="A552" s="56" t="s">
        <v>1143</v>
      </c>
      <c r="B552" s="56" t="s">
        <v>1144</v>
      </c>
      <c r="C552" s="57" t="s">
        <v>24</v>
      </c>
      <c r="D552" s="57" t="s">
        <v>1145</v>
      </c>
      <c r="E552" s="56" t="s">
        <v>26</v>
      </c>
      <c r="F552" s="56">
        <v>8</v>
      </c>
      <c r="G552" s="58">
        <v>101.59</v>
      </c>
      <c r="H552" s="58">
        <f t="shared" si="33"/>
        <v>812.72</v>
      </c>
      <c r="I552" s="59">
        <f t="shared" si="34"/>
        <v>126.398278</v>
      </c>
      <c r="J552" s="60">
        <f t="shared" si="35"/>
        <v>1011.186224</v>
      </c>
      <c r="K552" s="61">
        <f t="shared" si="32"/>
        <v>1.3768294600591921E-3</v>
      </c>
    </row>
    <row r="553" spans="1:11" ht="33.75">
      <c r="A553" s="56" t="s">
        <v>1146</v>
      </c>
      <c r="B553" s="56" t="s">
        <v>730</v>
      </c>
      <c r="C553" s="57" t="s">
        <v>14</v>
      </c>
      <c r="D553" s="57" t="s">
        <v>731</v>
      </c>
      <c r="E553" s="56" t="s">
        <v>46</v>
      </c>
      <c r="F553" s="56">
        <v>16</v>
      </c>
      <c r="G553" s="58">
        <v>66.33</v>
      </c>
      <c r="H553" s="58">
        <f t="shared" si="33"/>
        <v>1061.28</v>
      </c>
      <c r="I553" s="59">
        <f t="shared" si="34"/>
        <v>82.527785999999992</v>
      </c>
      <c r="J553" s="60">
        <f t="shared" si="35"/>
        <v>1320.4445759999999</v>
      </c>
      <c r="K553" s="61">
        <f t="shared" si="32"/>
        <v>1.7979151114425867E-3</v>
      </c>
    </row>
    <row r="554" spans="1:11" ht="22.5">
      <c r="A554" s="56" t="s">
        <v>1147</v>
      </c>
      <c r="B554" s="56" t="s">
        <v>1148</v>
      </c>
      <c r="C554" s="57" t="s">
        <v>24</v>
      </c>
      <c r="D554" s="57" t="s">
        <v>1149</v>
      </c>
      <c r="E554" s="56" t="s">
        <v>26</v>
      </c>
      <c r="F554" s="56">
        <v>4</v>
      </c>
      <c r="G554" s="58">
        <v>64.36</v>
      </c>
      <c r="H554" s="58">
        <f t="shared" si="33"/>
        <v>257.44</v>
      </c>
      <c r="I554" s="59">
        <f t="shared" si="34"/>
        <v>80.076712000000001</v>
      </c>
      <c r="J554" s="60">
        <f t="shared" si="35"/>
        <v>320.306848</v>
      </c>
      <c r="K554" s="61">
        <f t="shared" si="32"/>
        <v>4.3612926493458805E-4</v>
      </c>
    </row>
    <row r="555" spans="1:11">
      <c r="A555" s="56" t="s">
        <v>1150</v>
      </c>
      <c r="B555" s="56" t="s">
        <v>1151</v>
      </c>
      <c r="C555" s="57" t="s">
        <v>234</v>
      </c>
      <c r="D555" s="57" t="s">
        <v>1152</v>
      </c>
      <c r="E555" s="56" t="s">
        <v>114</v>
      </c>
      <c r="F555" s="56">
        <v>3</v>
      </c>
      <c r="G555" s="58">
        <v>978.16</v>
      </c>
      <c r="H555" s="58">
        <f t="shared" si="33"/>
        <v>2934.48</v>
      </c>
      <c r="I555" s="59">
        <f t="shared" si="34"/>
        <v>1217.026672</v>
      </c>
      <c r="J555" s="60">
        <f t="shared" si="35"/>
        <v>3651.0800159999999</v>
      </c>
      <c r="K555" s="61">
        <f t="shared" si="32"/>
        <v>4.9713044024442578E-3</v>
      </c>
    </row>
    <row r="556" spans="1:11" ht="22.5">
      <c r="A556" s="56" t="s">
        <v>1153</v>
      </c>
      <c r="B556" s="56" t="s">
        <v>1154</v>
      </c>
      <c r="C556" s="57" t="s">
        <v>24</v>
      </c>
      <c r="D556" s="57" t="s">
        <v>1155</v>
      </c>
      <c r="E556" s="56" t="s">
        <v>26</v>
      </c>
      <c r="F556" s="56">
        <v>6</v>
      </c>
      <c r="G556" s="58">
        <v>71.53</v>
      </c>
      <c r="H556" s="58">
        <f t="shared" si="33"/>
        <v>429.18</v>
      </c>
      <c r="I556" s="59">
        <f t="shared" si="34"/>
        <v>88.997625999999997</v>
      </c>
      <c r="J556" s="60">
        <f t="shared" si="35"/>
        <v>533.98575600000004</v>
      </c>
      <c r="K556" s="61">
        <f t="shared" si="32"/>
        <v>7.2707410629516199E-4</v>
      </c>
    </row>
    <row r="557" spans="1:11" ht="22.5">
      <c r="A557" s="56" t="s">
        <v>1156</v>
      </c>
      <c r="B557" s="56" t="s">
        <v>1139</v>
      </c>
      <c r="C557" s="57" t="s">
        <v>24</v>
      </c>
      <c r="D557" s="57" t="s">
        <v>1140</v>
      </c>
      <c r="E557" s="56" t="s">
        <v>26</v>
      </c>
      <c r="F557" s="56">
        <v>3</v>
      </c>
      <c r="G557" s="58">
        <v>49.86</v>
      </c>
      <c r="H557" s="58">
        <f t="shared" si="33"/>
        <v>149.57999999999998</v>
      </c>
      <c r="I557" s="59">
        <f t="shared" si="34"/>
        <v>62.035812</v>
      </c>
      <c r="J557" s="60">
        <f t="shared" si="35"/>
        <v>186.10743600000001</v>
      </c>
      <c r="K557" s="61">
        <f t="shared" si="32"/>
        <v>2.5340357150759665E-4</v>
      </c>
    </row>
    <row r="558" spans="1:11" ht="33.75">
      <c r="A558" s="56" t="s">
        <v>1157</v>
      </c>
      <c r="B558" s="56" t="s">
        <v>1158</v>
      </c>
      <c r="C558" s="57" t="s">
        <v>14</v>
      </c>
      <c r="D558" s="57" t="s">
        <v>1159</v>
      </c>
      <c r="E558" s="56" t="s">
        <v>114</v>
      </c>
      <c r="F558" s="56">
        <v>3</v>
      </c>
      <c r="G558" s="58">
        <v>45.66</v>
      </c>
      <c r="H558" s="58">
        <f t="shared" si="33"/>
        <v>136.97999999999999</v>
      </c>
      <c r="I558" s="59">
        <f t="shared" si="34"/>
        <v>56.810171999999994</v>
      </c>
      <c r="J558" s="60">
        <f t="shared" si="35"/>
        <v>170.43051599999998</v>
      </c>
      <c r="K558" s="61">
        <f t="shared" si="32"/>
        <v>2.3205790363090375E-4</v>
      </c>
    </row>
    <row r="559" spans="1:11">
      <c r="A559" s="56" t="s">
        <v>1160</v>
      </c>
      <c r="B559" s="56" t="s">
        <v>1161</v>
      </c>
      <c r="C559" s="57" t="s">
        <v>234</v>
      </c>
      <c r="D559" s="57" t="s">
        <v>1162</v>
      </c>
      <c r="E559" s="56" t="s">
        <v>114</v>
      </c>
      <c r="F559" s="56">
        <v>4</v>
      </c>
      <c r="G559" s="58">
        <v>1778.05</v>
      </c>
      <c r="H559" s="58">
        <f t="shared" si="33"/>
        <v>7112.2</v>
      </c>
      <c r="I559" s="59">
        <f t="shared" si="34"/>
        <v>2212.2498099999998</v>
      </c>
      <c r="J559" s="60">
        <f t="shared" si="35"/>
        <v>8848.9992399999992</v>
      </c>
      <c r="K559" s="61">
        <f t="shared" si="32"/>
        <v>1.204878246608055E-2</v>
      </c>
    </row>
    <row r="560" spans="1:11">
      <c r="A560" s="65" t="s">
        <v>1163</v>
      </c>
      <c r="B560" s="65"/>
      <c r="C560" s="66"/>
      <c r="D560" s="66" t="s">
        <v>1164</v>
      </c>
      <c r="E560" s="66"/>
      <c r="F560" s="65"/>
      <c r="G560" s="66"/>
      <c r="H560" s="62"/>
      <c r="I560" s="63"/>
      <c r="J560" s="64">
        <f>SUM(J561:J564)</f>
        <v>46874.413827999997</v>
      </c>
      <c r="K560" s="55">
        <f t="shared" si="32"/>
        <v>6.3824122945524184E-2</v>
      </c>
    </row>
    <row r="561" spans="1:11">
      <c r="A561" s="56" t="s">
        <v>1165</v>
      </c>
      <c r="B561" s="56" t="s">
        <v>1166</v>
      </c>
      <c r="C561" s="57" t="s">
        <v>234</v>
      </c>
      <c r="D561" s="57" t="s">
        <v>1167</v>
      </c>
      <c r="E561" s="56" t="s">
        <v>114</v>
      </c>
      <c r="F561" s="56">
        <v>1</v>
      </c>
      <c r="G561" s="58">
        <v>2196.73</v>
      </c>
      <c r="H561" s="58">
        <f t="shared" si="33"/>
        <v>2196.73</v>
      </c>
      <c r="I561" s="59">
        <f t="shared" si="34"/>
        <v>2733.1714659999998</v>
      </c>
      <c r="J561" s="60">
        <f t="shared" si="35"/>
        <v>2733.1714659999998</v>
      </c>
      <c r="K561" s="61">
        <f t="shared" si="32"/>
        <v>3.7214816662513887E-3</v>
      </c>
    </row>
    <row r="562" spans="1:11">
      <c r="A562" s="56" t="s">
        <v>1168</v>
      </c>
      <c r="B562" s="56" t="s">
        <v>1169</v>
      </c>
      <c r="C562" s="57" t="s">
        <v>55</v>
      </c>
      <c r="D562" s="57" t="s">
        <v>1170</v>
      </c>
      <c r="E562" s="56" t="s">
        <v>922</v>
      </c>
      <c r="F562" s="56">
        <v>2</v>
      </c>
      <c r="G562" s="58">
        <v>4215.92</v>
      </c>
      <c r="H562" s="58">
        <f t="shared" si="33"/>
        <v>8431.84</v>
      </c>
      <c r="I562" s="59">
        <f t="shared" si="34"/>
        <v>5245.4476640000003</v>
      </c>
      <c r="J562" s="60">
        <f t="shared" si="35"/>
        <v>10490.895328000001</v>
      </c>
      <c r="K562" s="61">
        <f t="shared" si="32"/>
        <v>1.428438541503285E-2</v>
      </c>
    </row>
    <row r="563" spans="1:11">
      <c r="A563" s="56" t="s">
        <v>1171</v>
      </c>
      <c r="B563" s="56" t="s">
        <v>1172</v>
      </c>
      <c r="C563" s="57" t="s">
        <v>234</v>
      </c>
      <c r="D563" s="57" t="s">
        <v>1173</v>
      </c>
      <c r="E563" s="56" t="s">
        <v>114</v>
      </c>
      <c r="F563" s="56">
        <v>3</v>
      </c>
      <c r="G563" s="58">
        <v>5727.62</v>
      </c>
      <c r="H563" s="58">
        <f t="shared" si="33"/>
        <v>17182.86</v>
      </c>
      <c r="I563" s="59">
        <f t="shared" si="34"/>
        <v>7126.3048039999994</v>
      </c>
      <c r="J563" s="60">
        <f t="shared" si="35"/>
        <v>21378.914411999998</v>
      </c>
      <c r="K563" s="61">
        <f t="shared" si="32"/>
        <v>2.9109493867596078E-2</v>
      </c>
    </row>
    <row r="564" spans="1:11">
      <c r="A564" s="56" t="s">
        <v>1174</v>
      </c>
      <c r="B564" s="56" t="s">
        <v>1175</v>
      </c>
      <c r="C564" s="57" t="s">
        <v>55</v>
      </c>
      <c r="D564" s="57" t="s">
        <v>1176</v>
      </c>
      <c r="E564" s="56" t="s">
        <v>922</v>
      </c>
      <c r="F564" s="56">
        <v>1</v>
      </c>
      <c r="G564" s="58">
        <v>9862.91</v>
      </c>
      <c r="H564" s="58">
        <f t="shared" si="33"/>
        <v>9862.91</v>
      </c>
      <c r="I564" s="59">
        <f t="shared" si="34"/>
        <v>12271.432622</v>
      </c>
      <c r="J564" s="60">
        <f t="shared" si="35"/>
        <v>12271.432622</v>
      </c>
      <c r="K564" s="61">
        <f t="shared" si="32"/>
        <v>1.6708761996643871E-2</v>
      </c>
    </row>
    <row r="565" spans="1:11">
      <c r="A565" s="65" t="s">
        <v>1177</v>
      </c>
      <c r="B565" s="65"/>
      <c r="C565" s="66"/>
      <c r="D565" s="66" t="s">
        <v>1178</v>
      </c>
      <c r="E565" s="66"/>
      <c r="F565" s="65"/>
      <c r="G565" s="66"/>
      <c r="H565" s="62"/>
      <c r="I565" s="63"/>
      <c r="J565" s="64">
        <f>J566</f>
        <v>4019.1721068799993</v>
      </c>
      <c r="K565" s="55">
        <f t="shared" si="32"/>
        <v>5.4724979736280053E-3</v>
      </c>
    </row>
    <row r="566" spans="1:11" ht="22.5">
      <c r="A566" s="56" t="s">
        <v>1179</v>
      </c>
      <c r="B566" s="56" t="s">
        <v>1180</v>
      </c>
      <c r="C566" s="57" t="s">
        <v>55</v>
      </c>
      <c r="D566" s="57" t="s">
        <v>1181</v>
      </c>
      <c r="E566" s="56" t="s">
        <v>37</v>
      </c>
      <c r="F566" s="56">
        <v>339.32</v>
      </c>
      <c r="G566" s="58">
        <v>9.52</v>
      </c>
      <c r="H566" s="58">
        <f t="shared" si="33"/>
        <v>3230.3263999999999</v>
      </c>
      <c r="I566" s="59">
        <f t="shared" si="34"/>
        <v>11.844783999999999</v>
      </c>
      <c r="J566" s="60">
        <f t="shared" si="35"/>
        <v>4019.1721068799993</v>
      </c>
      <c r="K566" s="61">
        <f t="shared" si="32"/>
        <v>5.4724979736280053E-3</v>
      </c>
    </row>
    <row r="567" spans="1:11">
      <c r="A567" s="65" t="s">
        <v>1182</v>
      </c>
      <c r="B567" s="65"/>
      <c r="C567" s="66"/>
      <c r="D567" s="66" t="s">
        <v>1183</v>
      </c>
      <c r="E567" s="66"/>
      <c r="F567" s="65"/>
      <c r="G567" s="66"/>
      <c r="H567" s="62"/>
      <c r="I567" s="63"/>
      <c r="J567" s="64">
        <f>J568</f>
        <v>9916.2739999999994</v>
      </c>
      <c r="K567" s="55">
        <f t="shared" si="32"/>
        <v>1.3501981982320799E-2</v>
      </c>
    </row>
    <row r="568" spans="1:11">
      <c r="A568" s="56" t="s">
        <v>1184</v>
      </c>
      <c r="B568" s="56" t="s">
        <v>1185</v>
      </c>
      <c r="C568" s="57" t="s">
        <v>234</v>
      </c>
      <c r="D568" s="57" t="s">
        <v>1186</v>
      </c>
      <c r="E568" s="56" t="s">
        <v>37</v>
      </c>
      <c r="F568" s="56">
        <v>250</v>
      </c>
      <c r="G568" s="58">
        <v>31.88</v>
      </c>
      <c r="H568" s="58">
        <f t="shared" si="33"/>
        <v>7970</v>
      </c>
      <c r="I568" s="59">
        <f t="shared" si="34"/>
        <v>39.665095999999998</v>
      </c>
      <c r="J568" s="60">
        <f t="shared" si="35"/>
        <v>9916.2739999999994</v>
      </c>
      <c r="K568" s="61">
        <f t="shared" si="32"/>
        <v>1.3501981982320799E-2</v>
      </c>
    </row>
    <row r="569" spans="1:11">
      <c r="A569" s="67"/>
      <c r="B569" s="67"/>
      <c r="C569" s="67"/>
      <c r="D569" s="67"/>
      <c r="E569" s="67"/>
      <c r="F569" s="67"/>
      <c r="G569" s="67"/>
      <c r="H569" s="67"/>
      <c r="I569" s="68"/>
      <c r="J569" s="68"/>
      <c r="K569" s="69"/>
    </row>
    <row r="570" spans="1:11">
      <c r="A570" s="102"/>
      <c r="B570" s="102"/>
      <c r="C570" s="102"/>
      <c r="D570" s="70"/>
      <c r="E570" s="71"/>
      <c r="F570" s="103" t="s">
        <v>1187</v>
      </c>
      <c r="G570" s="102"/>
      <c r="H570" s="75">
        <f>SUM(H10:H568)</f>
        <v>590283.70875000011</v>
      </c>
      <c r="I570" s="76"/>
      <c r="J570" s="76"/>
      <c r="K570" s="77"/>
    </row>
    <row r="571" spans="1:11">
      <c r="A571" s="102"/>
      <c r="B571" s="102"/>
      <c r="C571" s="102"/>
      <c r="D571" s="70"/>
      <c r="E571" s="71"/>
      <c r="F571" s="103" t="s">
        <v>1188</v>
      </c>
      <c r="G571" s="102"/>
      <c r="H571" s="78">
        <f>H570*K6</f>
        <v>144147.28167675002</v>
      </c>
      <c r="I571" s="79"/>
      <c r="J571" s="79"/>
      <c r="K571" s="80"/>
    </row>
    <row r="572" spans="1:11">
      <c r="A572" s="102"/>
      <c r="B572" s="102"/>
      <c r="C572" s="102"/>
      <c r="D572" s="70"/>
      <c r="E572" s="71"/>
      <c r="F572" s="103" t="s">
        <v>1189</v>
      </c>
      <c r="G572" s="102"/>
      <c r="H572" s="81">
        <f>H570+H571</f>
        <v>734430.99042675016</v>
      </c>
      <c r="I572" s="82"/>
      <c r="J572" s="82"/>
      <c r="K572" s="83"/>
    </row>
    <row r="573" spans="1:11">
      <c r="C573" s="72"/>
      <c r="H573" s="73"/>
    </row>
    <row r="574" spans="1:11">
      <c r="C574" s="72"/>
    </row>
    <row r="575" spans="1:11">
      <c r="C575" s="72"/>
      <c r="H575" s="73"/>
    </row>
    <row r="576" spans="1:11">
      <c r="C576" s="72"/>
      <c r="H576" s="73"/>
    </row>
    <row r="577" spans="3:3">
      <c r="C577" s="72"/>
    </row>
    <row r="578" spans="3:3">
      <c r="C578" s="72"/>
    </row>
    <row r="579" spans="3:3">
      <c r="C579" s="72"/>
    </row>
    <row r="580" spans="3:3">
      <c r="C580" s="72"/>
    </row>
    <row r="581" spans="3:3">
      <c r="C581" s="72"/>
    </row>
    <row r="582" spans="3:3">
      <c r="C582" s="72"/>
    </row>
    <row r="583" spans="3:3">
      <c r="C583" s="72"/>
    </row>
    <row r="584" spans="3:3">
      <c r="C584" s="72"/>
    </row>
    <row r="585" spans="3:3">
      <c r="C585" s="72"/>
    </row>
    <row r="586" spans="3:3">
      <c r="C586" s="72"/>
    </row>
    <row r="587" spans="3:3">
      <c r="C587" s="72"/>
    </row>
    <row r="588" spans="3:3">
      <c r="C588" s="72"/>
    </row>
    <row r="589" spans="3:3">
      <c r="C589" s="72"/>
    </row>
    <row r="590" spans="3:3">
      <c r="C590" s="72"/>
    </row>
    <row r="591" spans="3:3">
      <c r="C591" s="72"/>
    </row>
    <row r="592" spans="3:3">
      <c r="C592" s="72"/>
    </row>
    <row r="593" spans="3:3">
      <c r="C593" s="72"/>
    </row>
    <row r="594" spans="3:3">
      <c r="C594" s="72"/>
    </row>
    <row r="595" spans="3:3">
      <c r="C595" s="72"/>
    </row>
    <row r="596" spans="3:3">
      <c r="C596" s="72"/>
    </row>
    <row r="597" spans="3:3">
      <c r="C597" s="72"/>
    </row>
    <row r="598" spans="3:3">
      <c r="C598" s="72"/>
    </row>
    <row r="599" spans="3:3">
      <c r="C599" s="72"/>
    </row>
    <row r="600" spans="3:3">
      <c r="C600" s="72"/>
    </row>
    <row r="601" spans="3:3">
      <c r="C601" s="72"/>
    </row>
    <row r="602" spans="3:3">
      <c r="C602" s="72"/>
    </row>
    <row r="603" spans="3:3">
      <c r="C603" s="72"/>
    </row>
    <row r="604" spans="3:3">
      <c r="C604" s="72"/>
    </row>
    <row r="605" spans="3:3">
      <c r="C605" s="72"/>
    </row>
    <row r="606" spans="3:3">
      <c r="C606" s="72"/>
    </row>
    <row r="607" spans="3:3">
      <c r="C607" s="72"/>
    </row>
    <row r="608" spans="3:3">
      <c r="C608" s="72"/>
    </row>
    <row r="609" spans="3:3">
      <c r="C609" s="72"/>
    </row>
    <row r="610" spans="3:3">
      <c r="C610" s="72"/>
    </row>
    <row r="611" spans="3:3">
      <c r="C611" s="72"/>
    </row>
    <row r="612" spans="3:3">
      <c r="C612" s="72"/>
    </row>
    <row r="613" spans="3:3">
      <c r="C613" s="72"/>
    </row>
    <row r="614" spans="3:3">
      <c r="C614" s="72"/>
    </row>
    <row r="615" spans="3:3">
      <c r="C615" s="72"/>
    </row>
    <row r="616" spans="3:3">
      <c r="C616" s="72"/>
    </row>
    <row r="617" spans="3:3">
      <c r="C617" s="72"/>
    </row>
    <row r="618" spans="3:3">
      <c r="C618" s="72"/>
    </row>
    <row r="619" spans="3:3">
      <c r="C619" s="72"/>
    </row>
    <row r="620" spans="3:3">
      <c r="C620" s="72"/>
    </row>
    <row r="621" spans="3:3">
      <c r="C621" s="72"/>
    </row>
    <row r="622" spans="3:3">
      <c r="C622" s="72"/>
    </row>
    <row r="623" spans="3:3">
      <c r="C623" s="72"/>
    </row>
    <row r="624" spans="3:3">
      <c r="C624" s="72"/>
    </row>
    <row r="625" spans="3:3">
      <c r="C625" s="72"/>
    </row>
    <row r="626" spans="3:3">
      <c r="C626" s="72"/>
    </row>
    <row r="627" spans="3:3">
      <c r="C627" s="72"/>
    </row>
    <row r="628" spans="3:3">
      <c r="C628" s="72"/>
    </row>
    <row r="629" spans="3:3">
      <c r="C629" s="72"/>
    </row>
    <row r="630" spans="3:3">
      <c r="C630" s="72"/>
    </row>
    <row r="631" spans="3:3">
      <c r="C631" s="72"/>
    </row>
    <row r="632" spans="3:3">
      <c r="C632" s="72"/>
    </row>
    <row r="633" spans="3:3">
      <c r="C633" s="72"/>
    </row>
    <row r="634" spans="3:3">
      <c r="C634" s="72"/>
    </row>
    <row r="635" spans="3:3">
      <c r="C635" s="72"/>
    </row>
    <row r="636" spans="3:3">
      <c r="C636" s="72"/>
    </row>
    <row r="637" spans="3:3">
      <c r="C637" s="72"/>
    </row>
    <row r="638" spans="3:3">
      <c r="C638" s="72"/>
    </row>
    <row r="639" spans="3:3">
      <c r="C639" s="72"/>
    </row>
    <row r="640" spans="3:3">
      <c r="C640" s="72"/>
    </row>
    <row r="641" spans="3:3">
      <c r="C641" s="72"/>
    </row>
    <row r="642" spans="3:3">
      <c r="C642" s="72"/>
    </row>
    <row r="643" spans="3:3">
      <c r="C643" s="72"/>
    </row>
    <row r="644" spans="3:3">
      <c r="C644" s="72"/>
    </row>
    <row r="645" spans="3:3">
      <c r="C645" s="72"/>
    </row>
    <row r="646" spans="3:3">
      <c r="C646" s="72"/>
    </row>
    <row r="647" spans="3:3">
      <c r="C647" s="72"/>
    </row>
    <row r="648" spans="3:3">
      <c r="C648" s="72"/>
    </row>
    <row r="649" spans="3:3">
      <c r="C649" s="72"/>
    </row>
    <row r="650" spans="3:3">
      <c r="C650" s="72"/>
    </row>
    <row r="651" spans="3:3">
      <c r="C651" s="72"/>
    </row>
    <row r="652" spans="3:3">
      <c r="C652" s="72"/>
    </row>
    <row r="653" spans="3:3">
      <c r="C653" s="72"/>
    </row>
    <row r="654" spans="3:3">
      <c r="C654" s="72"/>
    </row>
    <row r="655" spans="3:3">
      <c r="C655" s="72"/>
    </row>
    <row r="656" spans="3:3">
      <c r="C656" s="72"/>
    </row>
    <row r="657" spans="3:3">
      <c r="C657" s="72"/>
    </row>
    <row r="658" spans="3:3">
      <c r="C658" s="72"/>
    </row>
    <row r="659" spans="3:3">
      <c r="C659" s="72"/>
    </row>
    <row r="660" spans="3:3">
      <c r="C660" s="72"/>
    </row>
    <row r="661" spans="3:3">
      <c r="C661" s="72"/>
    </row>
    <row r="662" spans="3:3">
      <c r="C662" s="72"/>
    </row>
    <row r="663" spans="3:3">
      <c r="C663" s="72"/>
    </row>
    <row r="664" spans="3:3">
      <c r="C664" s="72"/>
    </row>
    <row r="665" spans="3:3">
      <c r="C665" s="72"/>
    </row>
    <row r="666" spans="3:3">
      <c r="C666" s="72"/>
    </row>
    <row r="667" spans="3:3">
      <c r="C667" s="72"/>
    </row>
    <row r="668" spans="3:3">
      <c r="C668" s="72"/>
    </row>
    <row r="669" spans="3:3">
      <c r="C669" s="72"/>
    </row>
    <row r="670" spans="3:3">
      <c r="C670" s="72"/>
    </row>
    <row r="671" spans="3:3">
      <c r="C671" s="72"/>
    </row>
    <row r="672" spans="3:3">
      <c r="C672" s="72"/>
    </row>
    <row r="673" spans="3:3">
      <c r="C673" s="72"/>
    </row>
    <row r="674" spans="3:3">
      <c r="C674" s="72"/>
    </row>
    <row r="675" spans="3:3">
      <c r="C675" s="72"/>
    </row>
    <row r="676" spans="3:3">
      <c r="C676" s="72"/>
    </row>
    <row r="677" spans="3:3">
      <c r="C677" s="72"/>
    </row>
    <row r="678" spans="3:3">
      <c r="C678" s="72"/>
    </row>
    <row r="679" spans="3:3">
      <c r="C679" s="72"/>
    </row>
    <row r="680" spans="3:3">
      <c r="C680" s="72"/>
    </row>
    <row r="681" spans="3:3">
      <c r="C681" s="72"/>
    </row>
    <row r="682" spans="3:3">
      <c r="C682" s="72"/>
    </row>
    <row r="683" spans="3:3">
      <c r="C683" s="72"/>
    </row>
    <row r="684" spans="3:3">
      <c r="C684" s="72"/>
    </row>
    <row r="685" spans="3:3">
      <c r="C685" s="72"/>
    </row>
    <row r="686" spans="3:3">
      <c r="C686" s="72"/>
    </row>
    <row r="687" spans="3:3">
      <c r="C687" s="72"/>
    </row>
    <row r="688" spans="3:3">
      <c r="C688" s="72"/>
    </row>
    <row r="689" spans="3:3">
      <c r="C689" s="72"/>
    </row>
    <row r="690" spans="3:3">
      <c r="C690" s="72"/>
    </row>
    <row r="691" spans="3:3">
      <c r="C691" s="72"/>
    </row>
    <row r="692" spans="3:3">
      <c r="C692" s="72"/>
    </row>
    <row r="693" spans="3:3">
      <c r="C693" s="72"/>
    </row>
    <row r="694" spans="3:3">
      <c r="C694" s="72"/>
    </row>
    <row r="695" spans="3:3">
      <c r="C695" s="72"/>
    </row>
    <row r="696" spans="3:3">
      <c r="C696" s="72"/>
    </row>
    <row r="697" spans="3:3">
      <c r="C697" s="72"/>
    </row>
    <row r="698" spans="3:3">
      <c r="C698" s="72"/>
    </row>
    <row r="699" spans="3:3">
      <c r="C699" s="72"/>
    </row>
    <row r="700" spans="3:3">
      <c r="C700" s="72"/>
    </row>
    <row r="701" spans="3:3">
      <c r="C701" s="72"/>
    </row>
    <row r="702" spans="3:3">
      <c r="C702" s="72"/>
    </row>
    <row r="703" spans="3:3">
      <c r="C703" s="72"/>
    </row>
    <row r="704" spans="3:3">
      <c r="C704" s="72"/>
    </row>
    <row r="705" spans="3:3">
      <c r="C705" s="72"/>
    </row>
    <row r="706" spans="3:3">
      <c r="C706" s="72"/>
    </row>
    <row r="707" spans="3:3">
      <c r="C707" s="72"/>
    </row>
    <row r="708" spans="3:3">
      <c r="C708" s="72"/>
    </row>
    <row r="709" spans="3:3">
      <c r="C709" s="72"/>
    </row>
    <row r="710" spans="3:3">
      <c r="C710" s="72"/>
    </row>
    <row r="711" spans="3:3">
      <c r="C711" s="72"/>
    </row>
    <row r="712" spans="3:3">
      <c r="C712" s="72"/>
    </row>
    <row r="713" spans="3:3">
      <c r="C713" s="72"/>
    </row>
    <row r="714" spans="3:3">
      <c r="C714" s="72"/>
    </row>
    <row r="715" spans="3:3">
      <c r="C715" s="72"/>
    </row>
    <row r="716" spans="3:3">
      <c r="C716" s="72"/>
    </row>
    <row r="717" spans="3:3">
      <c r="C717" s="72"/>
    </row>
    <row r="718" spans="3:3">
      <c r="C718" s="72"/>
    </row>
    <row r="719" spans="3:3">
      <c r="C719" s="72"/>
    </row>
    <row r="720" spans="3:3">
      <c r="C720" s="72"/>
    </row>
    <row r="721" spans="3:3">
      <c r="C721" s="72"/>
    </row>
    <row r="722" spans="3:3">
      <c r="C722" s="72"/>
    </row>
    <row r="723" spans="3:3">
      <c r="C723" s="72"/>
    </row>
    <row r="724" spans="3:3">
      <c r="C724" s="72"/>
    </row>
    <row r="725" spans="3:3">
      <c r="C725" s="72"/>
    </row>
    <row r="726" spans="3:3">
      <c r="C726" s="72"/>
    </row>
    <row r="727" spans="3:3">
      <c r="C727" s="72"/>
    </row>
    <row r="728" spans="3:3">
      <c r="C728" s="72"/>
    </row>
    <row r="729" spans="3:3">
      <c r="C729" s="72"/>
    </row>
    <row r="730" spans="3:3">
      <c r="C730" s="72"/>
    </row>
    <row r="731" spans="3:3">
      <c r="C731" s="72"/>
    </row>
    <row r="732" spans="3:3">
      <c r="C732" s="72"/>
    </row>
    <row r="733" spans="3:3">
      <c r="C733" s="72"/>
    </row>
  </sheetData>
  <mergeCells count="16">
    <mergeCell ref="A7:K7"/>
    <mergeCell ref="H570:K570"/>
    <mergeCell ref="H571:K571"/>
    <mergeCell ref="H572:K572"/>
    <mergeCell ref="A2:D4"/>
    <mergeCell ref="E2:K2"/>
    <mergeCell ref="E3:K3"/>
    <mergeCell ref="E4:K4"/>
    <mergeCell ref="A5:C6"/>
    <mergeCell ref="D5:J6"/>
    <mergeCell ref="A570:C570"/>
    <mergeCell ref="F570:G570"/>
    <mergeCell ref="A571:C571"/>
    <mergeCell ref="F571:G571"/>
    <mergeCell ref="A572:C572"/>
    <mergeCell ref="F572:G572"/>
  </mergeCells>
  <printOptions horizontalCentered="1"/>
  <pageMargins left="0.31496062992125984" right="0.31496062992125984" top="0.74803149606299213" bottom="0.59055118110236227" header="0.31496062992125984" footer="0.31496062992125984"/>
  <pageSetup paperSize="9" scale="40" orientation="portrait" horizontalDpi="4294967294" verticalDpi="4294967294" r:id="rId1"/>
  <headerFooter>
    <oddFooter>&amp;LConstrutora Mattos Baracho Eireli&amp;R&amp;P/&amp;N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B13" workbookViewId="0">
      <selection activeCell="J1" sqref="J1:K1048576"/>
    </sheetView>
  </sheetViews>
  <sheetFormatPr defaultRowHeight="15"/>
  <cols>
    <col min="1" max="1" width="22.85546875" bestFit="1" customWidth="1"/>
    <col min="2" max="2" width="58.28515625" customWidth="1"/>
    <col min="3" max="3" width="21.85546875" customWidth="1"/>
    <col min="4" max="4" width="14" bestFit="1" customWidth="1"/>
    <col min="5" max="8" width="13.7109375" bestFit="1" customWidth="1"/>
    <col min="9" max="9" width="16.85546875" customWidth="1"/>
    <col min="10" max="28" width="13.7109375" bestFit="1" customWidth="1"/>
  </cols>
  <sheetData>
    <row r="1" spans="1:9" ht="73.5" customHeight="1">
      <c r="A1" s="8"/>
      <c r="B1" s="108" t="s">
        <v>1220</v>
      </c>
      <c r="C1" s="108"/>
      <c r="D1" s="110" t="s">
        <v>1191</v>
      </c>
      <c r="E1" s="110"/>
      <c r="F1" s="104"/>
      <c r="G1" s="104"/>
      <c r="H1" s="104"/>
      <c r="I1" s="104"/>
    </row>
    <row r="2" spans="1:9">
      <c r="A2" s="9"/>
      <c r="B2" s="109"/>
      <c r="C2" s="109"/>
      <c r="D2" s="111">
        <v>0.2442</v>
      </c>
      <c r="E2" s="112"/>
      <c r="F2" s="113" t="s">
        <v>1233</v>
      </c>
      <c r="G2" s="114"/>
      <c r="H2" s="114"/>
      <c r="I2" s="115"/>
    </row>
    <row r="3" spans="1:9">
      <c r="A3" s="104" t="s">
        <v>1221</v>
      </c>
      <c r="B3" s="104"/>
      <c r="C3" s="104"/>
      <c r="D3" s="104"/>
      <c r="E3" s="104"/>
      <c r="F3" s="105" t="s">
        <v>1236</v>
      </c>
      <c r="G3" s="106"/>
      <c r="H3" s="106"/>
      <c r="I3" s="107"/>
    </row>
    <row r="4" spans="1:9">
      <c r="A4" s="10" t="s">
        <v>0</v>
      </c>
      <c r="B4" s="10" t="s">
        <v>3</v>
      </c>
      <c r="C4" s="10" t="s">
        <v>1222</v>
      </c>
      <c r="D4" s="10" t="s">
        <v>1223</v>
      </c>
      <c r="E4" s="10" t="s">
        <v>1224</v>
      </c>
      <c r="F4" s="10" t="s">
        <v>1225</v>
      </c>
      <c r="G4" s="10" t="s">
        <v>1226</v>
      </c>
      <c r="H4" s="10" t="s">
        <v>1227</v>
      </c>
      <c r="I4" s="10" t="s">
        <v>1228</v>
      </c>
    </row>
    <row r="5" spans="1:9" s="14" customFormat="1">
      <c r="A5" s="116" t="s">
        <v>11</v>
      </c>
      <c r="B5" s="118" t="s">
        <v>1</v>
      </c>
      <c r="C5" s="12">
        <v>1</v>
      </c>
      <c r="D5" s="13">
        <v>0.1666</v>
      </c>
      <c r="E5" s="13">
        <v>0.1666</v>
      </c>
      <c r="F5" s="13">
        <v>0.1666</v>
      </c>
      <c r="G5" s="13">
        <v>0.1666</v>
      </c>
      <c r="H5" s="13">
        <v>0.1666</v>
      </c>
      <c r="I5" s="13">
        <v>0.16700000000000001</v>
      </c>
    </row>
    <row r="6" spans="1:9" s="14" customFormat="1" ht="15.75" thickBot="1">
      <c r="A6" s="117"/>
      <c r="B6" s="118"/>
      <c r="C6" s="15">
        <f>'ORÇ CONSTRUTORA'!J9</f>
        <v>29860.799999999999</v>
      </c>
      <c r="D6" s="16">
        <f>C6*D5</f>
        <v>4974.8092799999995</v>
      </c>
      <c r="E6" s="16">
        <f>C6*E5</f>
        <v>4974.8092799999995</v>
      </c>
      <c r="F6" s="16">
        <f>C6*F5</f>
        <v>4974.8092799999995</v>
      </c>
      <c r="G6" s="16">
        <f>C6*G5</f>
        <v>4974.8092799999995</v>
      </c>
      <c r="H6" s="16">
        <f>C6*H5</f>
        <v>4974.8092799999995</v>
      </c>
      <c r="I6" s="16">
        <f>C6*I5</f>
        <v>4986.7536</v>
      </c>
    </row>
    <row r="7" spans="1:9" s="14" customFormat="1" ht="15.75" thickTop="1">
      <c r="A7" s="116" t="s">
        <v>20</v>
      </c>
      <c r="B7" s="118" t="s">
        <v>21</v>
      </c>
      <c r="C7" s="12">
        <v>1</v>
      </c>
      <c r="D7" s="17">
        <v>1</v>
      </c>
      <c r="E7" s="18"/>
      <c r="F7" s="19"/>
      <c r="G7" s="19"/>
      <c r="H7" s="19"/>
      <c r="I7" s="19"/>
    </row>
    <row r="8" spans="1:9" s="14" customFormat="1" ht="15.75" thickBot="1">
      <c r="A8" s="117"/>
      <c r="B8" s="118"/>
      <c r="C8" s="15">
        <f>'ORÇ CONSTRUTORA'!J12</f>
        <v>11457.165932</v>
      </c>
      <c r="D8" s="16">
        <f>$C$8*D7</f>
        <v>11457.165932</v>
      </c>
      <c r="E8" s="20">
        <f>$C$8*E7</f>
        <v>0</v>
      </c>
      <c r="F8" s="20">
        <f>$C$8*F7</f>
        <v>0</v>
      </c>
      <c r="G8" s="20">
        <f t="shared" ref="G8:I8" si="0">$C$8*G7</f>
        <v>0</v>
      </c>
      <c r="H8" s="20">
        <f t="shared" si="0"/>
        <v>0</v>
      </c>
      <c r="I8" s="20">
        <f t="shared" si="0"/>
        <v>0</v>
      </c>
    </row>
    <row r="9" spans="1:9" s="14" customFormat="1" ht="15.75" thickTop="1">
      <c r="A9" s="116" t="s">
        <v>47</v>
      </c>
      <c r="B9" s="118" t="s">
        <v>48</v>
      </c>
      <c r="C9" s="12">
        <v>1</v>
      </c>
      <c r="D9" s="17">
        <v>1</v>
      </c>
      <c r="E9" s="21"/>
      <c r="F9" s="21"/>
      <c r="G9" s="21"/>
      <c r="H9" s="21"/>
      <c r="I9" s="21"/>
    </row>
    <row r="10" spans="1:9" s="14" customFormat="1" ht="15.75" thickBot="1">
      <c r="A10" s="117"/>
      <c r="B10" s="118"/>
      <c r="C10" s="15">
        <f>'ORÇ CONSTRUTORA'!J20</f>
        <v>59031.678098110002</v>
      </c>
      <c r="D10" s="16">
        <f>C10*D9</f>
        <v>59031.678098110002</v>
      </c>
      <c r="E10" s="20">
        <f>$C$8*E9</f>
        <v>0</v>
      </c>
      <c r="F10" s="20">
        <f t="shared" ref="F10:I10" si="1">$C$8*F9</f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</row>
    <row r="11" spans="1:9" s="14" customFormat="1" ht="15.75" thickTop="1">
      <c r="A11" s="116" t="s">
        <v>355</v>
      </c>
      <c r="B11" s="118" t="s">
        <v>356</v>
      </c>
      <c r="C11" s="12">
        <v>1</v>
      </c>
      <c r="D11" s="22"/>
      <c r="E11" s="23">
        <v>0.5</v>
      </c>
      <c r="F11" s="23">
        <v>0.5</v>
      </c>
      <c r="G11" s="22"/>
      <c r="H11" s="22"/>
      <c r="I11" s="22"/>
    </row>
    <row r="12" spans="1:9" s="14" customFormat="1" ht="15.75" thickBot="1">
      <c r="A12" s="117"/>
      <c r="B12" s="118"/>
      <c r="C12" s="15">
        <f>'ORÇ CONSTRUTORA'!J128</f>
        <v>400102.39543516003</v>
      </c>
      <c r="D12" s="20"/>
      <c r="E12" s="16">
        <f>C12*E11</f>
        <v>200051.19771758001</v>
      </c>
      <c r="F12" s="16">
        <f>C12*F11</f>
        <v>200051.19771758001</v>
      </c>
      <c r="G12" s="20">
        <f t="shared" ref="G12:I12" si="2">$C$8*G11</f>
        <v>0</v>
      </c>
      <c r="H12" s="20">
        <f t="shared" si="2"/>
        <v>0</v>
      </c>
      <c r="I12" s="20">
        <f t="shared" si="2"/>
        <v>0</v>
      </c>
    </row>
    <row r="13" spans="1:9" s="14" customFormat="1" ht="15.75" thickTop="1">
      <c r="A13" s="116" t="s">
        <v>816</v>
      </c>
      <c r="B13" s="118" t="s">
        <v>817</v>
      </c>
      <c r="C13" s="12">
        <v>1</v>
      </c>
      <c r="D13" s="22"/>
      <c r="E13" s="22"/>
      <c r="F13" s="22"/>
      <c r="G13" s="23">
        <v>1</v>
      </c>
      <c r="H13" s="22"/>
      <c r="I13" s="22"/>
    </row>
    <row r="14" spans="1:9" s="14" customFormat="1" ht="15.75" thickBot="1">
      <c r="A14" s="117"/>
      <c r="B14" s="118"/>
      <c r="C14" s="15">
        <f>'ORÇ CONSTRUTORA'!J353</f>
        <v>60450.870162359992</v>
      </c>
      <c r="D14" s="20">
        <f t="shared" ref="D14:F14" si="3">$C$8*D13</f>
        <v>0</v>
      </c>
      <c r="E14" s="20">
        <f t="shared" si="3"/>
        <v>0</v>
      </c>
      <c r="F14" s="20">
        <f t="shared" si="3"/>
        <v>0</v>
      </c>
      <c r="G14" s="16">
        <f>C14*G13</f>
        <v>60450.870162359992</v>
      </c>
      <c r="H14" s="20">
        <f t="shared" ref="H14:I14" si="4">$C$8*H13</f>
        <v>0</v>
      </c>
      <c r="I14" s="20">
        <f t="shared" si="4"/>
        <v>0</v>
      </c>
    </row>
    <row r="15" spans="1:9" s="14" customFormat="1" ht="15.75" thickTop="1">
      <c r="A15" s="116" t="s">
        <v>955</v>
      </c>
      <c r="B15" s="118" t="s">
        <v>956</v>
      </c>
      <c r="C15" s="12">
        <v>1</v>
      </c>
      <c r="D15" s="22"/>
      <c r="E15" s="22"/>
      <c r="F15" s="22"/>
      <c r="G15" s="22"/>
      <c r="H15" s="23">
        <v>1</v>
      </c>
      <c r="I15" s="22"/>
    </row>
    <row r="16" spans="1:9" s="14" customFormat="1" ht="15.75" thickBot="1">
      <c r="A16" s="116"/>
      <c r="B16" s="118"/>
      <c r="C16" s="15">
        <f>'ORÇ CONSTRUTORA'!J437</f>
        <v>86985.539602239995</v>
      </c>
      <c r="D16" s="20">
        <f t="shared" ref="D16:G16" si="5">$C$8*D15</f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4">
        <f>C16*H15</f>
        <v>86985.539602239995</v>
      </c>
      <c r="I16" s="20">
        <f>$C$8*I15</f>
        <v>0</v>
      </c>
    </row>
    <row r="17" spans="1:9" s="14" customFormat="1" ht="15.75" thickTop="1">
      <c r="A17" s="116" t="s">
        <v>1109</v>
      </c>
      <c r="B17" s="118" t="s">
        <v>1110</v>
      </c>
      <c r="C17" s="12">
        <v>1</v>
      </c>
      <c r="D17" s="22"/>
      <c r="E17" s="23">
        <v>0.4</v>
      </c>
      <c r="F17" s="23">
        <v>0.2</v>
      </c>
      <c r="G17" s="23">
        <v>0.2</v>
      </c>
      <c r="H17" s="25">
        <v>0.2</v>
      </c>
      <c r="I17" s="22"/>
    </row>
    <row r="18" spans="1:9" s="14" customFormat="1" ht="15.75" thickBot="1">
      <c r="A18" s="117"/>
      <c r="B18" s="118"/>
      <c r="C18" s="15">
        <f>'ORÇ CONSTRUTORA'!J539</f>
        <v>72607.095089999988</v>
      </c>
      <c r="D18" s="20">
        <f>$C$8*D17</f>
        <v>0</v>
      </c>
      <c r="E18" s="16">
        <f>C18*E17</f>
        <v>29042.838035999997</v>
      </c>
      <c r="F18" s="16">
        <f>C18*F17</f>
        <v>14521.419017999999</v>
      </c>
      <c r="G18" s="16">
        <f>C18*G17</f>
        <v>14521.419017999999</v>
      </c>
      <c r="H18" s="16">
        <f>C18*H17</f>
        <v>14521.419017999999</v>
      </c>
      <c r="I18" s="20">
        <f>$C$8*I17</f>
        <v>0</v>
      </c>
    </row>
    <row r="19" spans="1:9" s="14" customFormat="1" ht="15.75" thickTop="1">
      <c r="A19" s="116" t="s">
        <v>1177</v>
      </c>
      <c r="B19" s="118" t="s">
        <v>1178</v>
      </c>
      <c r="C19" s="12">
        <v>1</v>
      </c>
      <c r="D19" s="22"/>
      <c r="E19" s="22"/>
      <c r="F19" s="17">
        <v>1</v>
      </c>
      <c r="G19" s="22"/>
      <c r="H19" s="22"/>
      <c r="I19" s="22"/>
    </row>
    <row r="20" spans="1:9" s="14" customFormat="1" ht="15.75" thickBot="1">
      <c r="A20" s="117"/>
      <c r="B20" s="118"/>
      <c r="C20" s="15">
        <f>'ORÇ CONSTRUTORA'!J565</f>
        <v>4019.1721068799993</v>
      </c>
      <c r="D20" s="20">
        <f t="shared" ref="D20:E20" si="6">$C$8*D19</f>
        <v>0</v>
      </c>
      <c r="E20" s="20">
        <f t="shared" si="6"/>
        <v>0</v>
      </c>
      <c r="F20" s="16">
        <f>C20*F19</f>
        <v>4019.1721068799993</v>
      </c>
      <c r="G20" s="20">
        <f t="shared" ref="G20:I20" si="7">$C$8*G19</f>
        <v>0</v>
      </c>
      <c r="H20" s="20">
        <f t="shared" si="7"/>
        <v>0</v>
      </c>
      <c r="I20" s="20">
        <f t="shared" si="7"/>
        <v>0</v>
      </c>
    </row>
    <row r="21" spans="1:9" s="14" customFormat="1" ht="15.75" thickTop="1">
      <c r="A21" s="116" t="s">
        <v>1182</v>
      </c>
      <c r="B21" s="118" t="s">
        <v>1183</v>
      </c>
      <c r="C21" s="12">
        <v>1</v>
      </c>
      <c r="D21" s="22"/>
      <c r="E21" s="22"/>
      <c r="F21" s="22"/>
      <c r="G21" s="22"/>
      <c r="H21" s="22"/>
      <c r="I21" s="23">
        <v>1</v>
      </c>
    </row>
    <row r="22" spans="1:9" s="14" customFormat="1" ht="15.75" thickBot="1">
      <c r="A22" s="116"/>
      <c r="B22" s="118"/>
      <c r="C22" s="26">
        <f>'ORÇ CONSTRUTORA'!J567</f>
        <v>9916.2739999999994</v>
      </c>
      <c r="D22" s="27"/>
      <c r="E22" s="20"/>
      <c r="F22" s="20"/>
      <c r="G22" s="20"/>
      <c r="H22" s="20"/>
      <c r="I22" s="28">
        <f>C22*I21</f>
        <v>9916.2739999999994</v>
      </c>
    </row>
    <row r="23" spans="1:9" ht="15.75" thickTop="1">
      <c r="A23" s="119" t="s">
        <v>1229</v>
      </c>
      <c r="B23" s="120"/>
      <c r="C23" s="29"/>
      <c r="D23" s="30">
        <f>D24/I26</f>
        <v>0.10275118328852237</v>
      </c>
      <c r="E23" s="30">
        <f>E24/I26</f>
        <v>0.31870774529485946</v>
      </c>
      <c r="F23" s="30">
        <f>F24/I26</f>
        <v>0.30440790358336306</v>
      </c>
      <c r="G23" s="30">
        <f>G24/I26</f>
        <v>0.10885583465630415</v>
      </c>
      <c r="H23" s="30">
        <f>H24/I26</f>
        <v>0.1449853958890916</v>
      </c>
      <c r="I23" s="31">
        <f>I24/I26</f>
        <v>2.0291937287859291E-2</v>
      </c>
    </row>
    <row r="24" spans="1:9">
      <c r="A24" s="119" t="s">
        <v>1230</v>
      </c>
      <c r="B24" s="120"/>
      <c r="C24" s="29"/>
      <c r="D24" s="32">
        <f>SUM(D6+D8+D10+D12+D14+D16+D18+D20+D22)</f>
        <v>75463.653310110007</v>
      </c>
      <c r="E24" s="32">
        <f>SUM(E6+E8+E10+E12+E14+E16+E18+E20+E22)</f>
        <v>234068.84503358</v>
      </c>
      <c r="F24" s="32">
        <f>SUM(F6+F8+F10+F12+F14+F16+F18+F20+F22)</f>
        <v>223566.59812245998</v>
      </c>
      <c r="G24" s="32">
        <f>SUM(G6+G8+G10+G12+G14+G16+G18+G20+G22)</f>
        <v>79947.098460359994</v>
      </c>
      <c r="H24" s="32">
        <f t="shared" ref="H24" si="8">SUM(H6+H8+H10+H12+H14+H16+H18+H20+H22)</f>
        <v>106481.76790024</v>
      </c>
      <c r="I24" s="32">
        <f>SUM(I6+I8+I10+I12+I14+I16+I18+I20+I22)</f>
        <v>14903.027599999999</v>
      </c>
    </row>
    <row r="25" spans="1:9">
      <c r="A25" s="119" t="s">
        <v>1231</v>
      </c>
      <c r="B25" s="120"/>
      <c r="C25" s="29"/>
      <c r="D25" s="30">
        <f>D23</f>
        <v>0.10275118328852237</v>
      </c>
      <c r="E25" s="33">
        <f>D25+E23</f>
        <v>0.42145892858338185</v>
      </c>
      <c r="F25" s="30">
        <f t="shared" ref="F25:H25" si="9">E25+F23</f>
        <v>0.72586683216674497</v>
      </c>
      <c r="G25" s="30">
        <f t="shared" si="9"/>
        <v>0.83472266682304908</v>
      </c>
      <c r="H25" s="30">
        <f t="shared" si="9"/>
        <v>0.97970806271214061</v>
      </c>
      <c r="I25" s="30">
        <f>H25+I23</f>
        <v>0.99999999999999989</v>
      </c>
    </row>
    <row r="26" spans="1:9">
      <c r="A26" s="119" t="s">
        <v>1232</v>
      </c>
      <c r="B26" s="120"/>
      <c r="C26" s="29"/>
      <c r="D26" s="32">
        <f>D24</f>
        <v>75463.653310110007</v>
      </c>
      <c r="E26" s="32">
        <f>D26+E24</f>
        <v>309532.49834369001</v>
      </c>
      <c r="F26" s="32">
        <f>E26+F24</f>
        <v>533099.09646615002</v>
      </c>
      <c r="G26" s="32">
        <f>F26+G24</f>
        <v>613046.19492650998</v>
      </c>
      <c r="H26" s="32">
        <f>G26+H24</f>
        <v>719527.96282675001</v>
      </c>
      <c r="I26" s="34">
        <f>H26+I24</f>
        <v>734430.99042675004</v>
      </c>
    </row>
    <row r="27" spans="1:9">
      <c r="A27" s="35"/>
      <c r="B27" s="36"/>
      <c r="C27" s="37">
        <f>C6+C8+C10+C12+C14+C16+C18+C20+C22</f>
        <v>734430.99042674992</v>
      </c>
      <c r="D27" s="36"/>
      <c r="E27" s="36"/>
      <c r="F27" s="36"/>
      <c r="G27" s="36"/>
      <c r="H27" s="11"/>
      <c r="I27" s="38"/>
    </row>
    <row r="28" spans="1:9">
      <c r="A28" s="39"/>
      <c r="B28" s="40"/>
      <c r="C28" s="40"/>
      <c r="D28" s="40"/>
      <c r="E28" s="40"/>
      <c r="F28" s="40"/>
      <c r="G28" s="40"/>
      <c r="H28" s="11"/>
      <c r="I28" s="41"/>
    </row>
    <row r="29" spans="1:9" ht="69.95" customHeight="1" thickBot="1">
      <c r="A29" s="121"/>
      <c r="B29" s="122"/>
      <c r="C29" s="122"/>
      <c r="D29" s="122"/>
      <c r="E29" s="122"/>
      <c r="F29" s="122"/>
      <c r="G29" s="122"/>
      <c r="H29" s="42"/>
      <c r="I29" s="43"/>
    </row>
  </sheetData>
  <mergeCells count="30">
    <mergeCell ref="A23:B23"/>
    <mergeCell ref="A24:B24"/>
    <mergeCell ref="A25:B25"/>
    <mergeCell ref="A26:B26"/>
    <mergeCell ref="A29:G29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3:E3"/>
    <mergeCell ref="F3:I3"/>
    <mergeCell ref="B1:C2"/>
    <mergeCell ref="D1:E1"/>
    <mergeCell ref="F1:I1"/>
    <mergeCell ref="D2:E2"/>
    <mergeCell ref="F2:I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0" orientation="landscape" horizontalDpi="0" verticalDpi="0" r:id="rId1"/>
  <headerFooter>
    <oddFooter>&amp;LConstrtuora Mattos Baracho Eireli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workbookViewId="0">
      <selection activeCell="A5" sqref="A5:G5"/>
    </sheetView>
  </sheetViews>
  <sheetFormatPr defaultRowHeight="15"/>
  <cols>
    <col min="2" max="2" width="11" customWidth="1"/>
    <col min="3" max="3" width="26.85546875" customWidth="1"/>
    <col min="7" max="7" width="9.140625" style="1"/>
  </cols>
  <sheetData>
    <row r="2" spans="1:7">
      <c r="A2" s="126"/>
      <c r="B2" s="127"/>
      <c r="C2" s="128"/>
      <c r="D2" s="135" t="s">
        <v>1233</v>
      </c>
      <c r="E2" s="135"/>
      <c r="F2" s="135"/>
      <c r="G2" s="135"/>
    </row>
    <row r="3" spans="1:7">
      <c r="A3" s="129"/>
      <c r="B3" s="130"/>
      <c r="C3" s="131"/>
      <c r="D3" s="135" t="s">
        <v>1234</v>
      </c>
      <c r="E3" s="135"/>
      <c r="F3" s="135"/>
      <c r="G3" s="135"/>
    </row>
    <row r="4" spans="1:7">
      <c r="A4" s="132"/>
      <c r="B4" s="133"/>
      <c r="C4" s="134"/>
      <c r="D4" s="136" t="s">
        <v>1235</v>
      </c>
      <c r="E4" s="136"/>
      <c r="F4" s="136"/>
      <c r="G4" s="136"/>
    </row>
    <row r="5" spans="1:7">
      <c r="A5" s="137" t="s">
        <v>1194</v>
      </c>
      <c r="B5" s="138"/>
      <c r="C5" s="138"/>
      <c r="D5" s="139"/>
      <c r="E5" s="139"/>
      <c r="F5" s="139"/>
      <c r="G5" s="140"/>
    </row>
    <row r="6" spans="1:7" s="1" customFormat="1" ht="25.5">
      <c r="A6" s="123" t="s">
        <v>1195</v>
      </c>
      <c r="B6" s="124"/>
      <c r="C6" s="2" t="s">
        <v>1196</v>
      </c>
      <c r="D6" s="123" t="s">
        <v>1197</v>
      </c>
      <c r="E6" s="125"/>
      <c r="F6" s="125"/>
      <c r="G6" s="124"/>
    </row>
    <row r="7" spans="1:7">
      <c r="A7" s="141" t="s">
        <v>1198</v>
      </c>
      <c r="B7" s="142"/>
      <c r="C7" s="3" t="s">
        <v>1199</v>
      </c>
      <c r="D7" s="141" t="s">
        <v>1198</v>
      </c>
      <c r="E7" s="143"/>
      <c r="F7" s="142"/>
      <c r="G7" s="4">
        <v>0.04</v>
      </c>
    </row>
    <row r="8" spans="1:7">
      <c r="A8" s="141" t="s">
        <v>1200</v>
      </c>
      <c r="B8" s="142"/>
      <c r="C8" s="3" t="s">
        <v>1201</v>
      </c>
      <c r="D8" s="141" t="s">
        <v>1200</v>
      </c>
      <c r="E8" s="143"/>
      <c r="F8" s="142"/>
      <c r="G8" s="4">
        <v>0.01</v>
      </c>
    </row>
    <row r="9" spans="1:7">
      <c r="A9" s="141" t="s">
        <v>1202</v>
      </c>
      <c r="B9" s="142"/>
      <c r="C9" s="3" t="s">
        <v>1203</v>
      </c>
      <c r="D9" s="141" t="s">
        <v>1202</v>
      </c>
      <c r="E9" s="143"/>
      <c r="F9" s="142"/>
      <c r="G9" s="4">
        <v>0.01</v>
      </c>
    </row>
    <row r="10" spans="1:7">
      <c r="A10" s="141" t="s">
        <v>1204</v>
      </c>
      <c r="B10" s="142"/>
      <c r="C10" s="3" t="s">
        <v>1205</v>
      </c>
      <c r="D10" s="141" t="s">
        <v>1204</v>
      </c>
      <c r="E10" s="143"/>
      <c r="F10" s="142"/>
      <c r="G10" s="4">
        <v>0.01</v>
      </c>
    </row>
    <row r="11" spans="1:7">
      <c r="A11" s="141" t="s">
        <v>1206</v>
      </c>
      <c r="B11" s="142"/>
      <c r="C11" s="3" t="s">
        <v>1207</v>
      </c>
      <c r="D11" s="141" t="s">
        <v>1206</v>
      </c>
      <c r="E11" s="143"/>
      <c r="F11" s="142"/>
      <c r="G11" s="4">
        <v>6.1600000000000002E-2</v>
      </c>
    </row>
    <row r="12" spans="1:7">
      <c r="A12" s="154" t="s">
        <v>1208</v>
      </c>
      <c r="B12" s="3" t="s">
        <v>1209</v>
      </c>
      <c r="C12" s="154" t="s">
        <v>1210</v>
      </c>
      <c r="D12" s="154" t="s">
        <v>1208</v>
      </c>
      <c r="E12" s="3" t="s">
        <v>1211</v>
      </c>
      <c r="F12" s="4">
        <v>6.4999999999999997E-3</v>
      </c>
      <c r="G12" s="144">
        <f>SUM(F12:F15)</f>
        <v>8.6499999999999994E-2</v>
      </c>
    </row>
    <row r="13" spans="1:7" ht="25.5">
      <c r="A13" s="155"/>
      <c r="B13" s="3" t="s">
        <v>1212</v>
      </c>
      <c r="C13" s="155"/>
      <c r="D13" s="155"/>
      <c r="E13" s="3" t="s">
        <v>1213</v>
      </c>
      <c r="F13" s="4">
        <v>0.03</v>
      </c>
      <c r="G13" s="145"/>
    </row>
    <row r="14" spans="1:7" ht="25.5">
      <c r="A14" s="155"/>
      <c r="B14" s="3" t="s">
        <v>1214</v>
      </c>
      <c r="C14" s="155"/>
      <c r="D14" s="155"/>
      <c r="E14" s="3" t="s">
        <v>1215</v>
      </c>
      <c r="F14" s="4">
        <v>0.05</v>
      </c>
      <c r="G14" s="145"/>
    </row>
    <row r="15" spans="1:7" ht="102">
      <c r="A15" s="156"/>
      <c r="B15" s="5" t="s">
        <v>1216</v>
      </c>
      <c r="C15" s="156"/>
      <c r="D15" s="156"/>
      <c r="E15" s="6" t="s">
        <v>1217</v>
      </c>
      <c r="F15" s="4">
        <v>0</v>
      </c>
      <c r="G15" s="146"/>
    </row>
    <row r="16" spans="1:7" ht="42.75" customHeight="1">
      <c r="A16" s="147" t="s">
        <v>1218</v>
      </c>
      <c r="B16" s="148"/>
      <c r="C16" s="149" t="s">
        <v>1219</v>
      </c>
      <c r="D16" s="150"/>
      <c r="E16" s="150"/>
      <c r="F16" s="151"/>
      <c r="G16" s="7">
        <f>((1+G7+G8+G9)*(1+G10)*(1+G11)/(1-G12))-1</f>
        <v>0.24416963327859897</v>
      </c>
    </row>
    <row r="17" spans="1:7">
      <c r="A17" s="152"/>
      <c r="B17" s="153"/>
      <c r="C17" s="153"/>
      <c r="D17" s="153"/>
      <c r="E17" s="153"/>
      <c r="F17" s="153"/>
      <c r="G17" s="153"/>
    </row>
  </sheetData>
  <mergeCells count="24">
    <mergeCell ref="G12:G15"/>
    <mergeCell ref="A16:B16"/>
    <mergeCell ref="C16:F16"/>
    <mergeCell ref="A17:G17"/>
    <mergeCell ref="A10:B10"/>
    <mergeCell ref="D10:F10"/>
    <mergeCell ref="A11:B11"/>
    <mergeCell ref="D11:F11"/>
    <mergeCell ref="A12:A15"/>
    <mergeCell ref="C12:C15"/>
    <mergeCell ref="D12:D15"/>
    <mergeCell ref="A7:B7"/>
    <mergeCell ref="D7:F7"/>
    <mergeCell ref="A8:B8"/>
    <mergeCell ref="D8:F8"/>
    <mergeCell ref="A9:B9"/>
    <mergeCell ref="D9:F9"/>
    <mergeCell ref="A6:B6"/>
    <mergeCell ref="D6:G6"/>
    <mergeCell ref="A2:C4"/>
    <mergeCell ref="D2:G2"/>
    <mergeCell ref="D3:G3"/>
    <mergeCell ref="D4:G4"/>
    <mergeCell ref="A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F7E2040A2B7642B171A71C6F369C83" ma:contentTypeVersion="16" ma:contentTypeDescription="Crie um novo documento." ma:contentTypeScope="" ma:versionID="fcbd30180d5d7f0fe43350521358d20d">
  <xsd:schema xmlns:xsd="http://www.w3.org/2001/XMLSchema" xmlns:xs="http://www.w3.org/2001/XMLSchema" xmlns:p="http://schemas.microsoft.com/office/2006/metadata/properties" xmlns:ns2="32ae2130-bd82-4224-b6a6-255be66266a8" xmlns:ns3="bf0f1a1e-3fea-4711-8002-94da8964f288" targetNamespace="http://schemas.microsoft.com/office/2006/metadata/properties" ma:root="true" ma:fieldsID="25a1f4ebd211228d90c4c59516ef0811" ns2:_="" ns3:_="">
    <xsd:import namespace="32ae2130-bd82-4224-b6a6-255be66266a8"/>
    <xsd:import namespace="bf0f1a1e-3fea-4711-8002-94da8964f2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e2130-bd82-4224-b6a6-255be66266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c3936996-ac5c-4084-a90a-2c9b666f97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f1a1e-3fea-4711-8002-94da8964f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7c906a-ae46-4b0c-b060-713bb6597b1f}" ma:internalName="TaxCatchAll" ma:showField="CatchAllData" ma:web="bf0f1a1e-3fea-4711-8002-94da8964f2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CE7A10-A77B-42CF-985A-7A96D94F1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ae2130-bd82-4224-b6a6-255be66266a8"/>
    <ds:schemaRef ds:uri="bf0f1a1e-3fea-4711-8002-94da8964f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1E1B08-7380-4095-BD7F-BEE23F4B52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 CONSTRUTORA</vt:lpstr>
      <vt:lpstr>CRONOGRAMA</vt:lpstr>
      <vt:lpstr>BDI</vt:lpstr>
      <vt:lpstr>CRONOGRAMA!Area_de_impressao</vt:lpstr>
      <vt:lpstr>'ORÇ CONSTRUTORA'!Area_de_impressao</vt:lpstr>
      <vt:lpstr>'ORÇ CONSTRUTORA'!Titulos_de_impressao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2022-09-28T12:11:56Z</dcterms:modified>
</cp:coreProperties>
</file>